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6\PTW\EN\"/>
    </mc:Choice>
  </mc:AlternateContent>
  <xr:revisionPtr revIDLastSave="0" documentId="13_ncr:1_{6029F52A-1797-4F9A-8D9D-EE7C1F776814}" xr6:coauthVersionLast="47" xr6:coauthVersionMax="47" xr10:uidLastSave="{00000000-0000-0000-0000-000000000000}"/>
  <bookViews>
    <workbookView xWindow="-90" yWindow="45" windowWidth="15105" windowHeight="14220" firstSheet="7" activeTab="8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externalReferences>
    <externalReference r:id="rId10"/>
  </externalReference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38" l="1"/>
  <c r="F10" i="38"/>
  <c r="E45" i="19" l="1"/>
  <c r="F44" i="19"/>
  <c r="E44" i="19"/>
  <c r="C44" i="19"/>
  <c r="B44" i="19"/>
  <c r="D44" i="19" s="1"/>
  <c r="F43" i="19"/>
  <c r="G43" i="19" s="1"/>
  <c r="E43" i="19"/>
  <c r="C43" i="19"/>
  <c r="C45" i="19" s="1"/>
  <c r="B43" i="19"/>
  <c r="E38" i="19"/>
  <c r="F37" i="19"/>
  <c r="E37" i="19"/>
  <c r="C37" i="19"/>
  <c r="B37" i="19"/>
  <c r="F36" i="19"/>
  <c r="E36" i="19"/>
  <c r="C36" i="19"/>
  <c r="B36" i="19"/>
  <c r="C31" i="19"/>
  <c r="E30" i="19"/>
  <c r="D30" i="19"/>
  <c r="C30" i="19"/>
  <c r="B30" i="19"/>
  <c r="C29" i="19"/>
  <c r="B29" i="19"/>
  <c r="G27" i="19"/>
  <c r="C27" i="19"/>
  <c r="B27" i="19"/>
  <c r="G26" i="19"/>
  <c r="G30" i="19" s="1"/>
  <c r="F26" i="19"/>
  <c r="N26" i="19" s="1"/>
  <c r="N30" i="19" s="1"/>
  <c r="E26" i="19"/>
  <c r="D26" i="19"/>
  <c r="D27" i="19" s="1"/>
  <c r="C26" i="19"/>
  <c r="B26" i="19"/>
  <c r="G25" i="19"/>
  <c r="G31" i="19" s="1"/>
  <c r="F25" i="19"/>
  <c r="F29" i="19" s="1"/>
  <c r="E25" i="19"/>
  <c r="E29" i="19" s="1"/>
  <c r="D25" i="19"/>
  <c r="C25" i="19"/>
  <c r="B25" i="19"/>
  <c r="B31" i="19" s="1"/>
  <c r="K23" i="19"/>
  <c r="J23" i="19"/>
  <c r="C23" i="19"/>
  <c r="C28" i="19" s="1"/>
  <c r="B23" i="19"/>
  <c r="M22" i="19"/>
  <c r="L22" i="19"/>
  <c r="K22" i="19"/>
  <c r="J22" i="19"/>
  <c r="I22" i="19"/>
  <c r="I23" i="19" s="1"/>
  <c r="H22" i="19"/>
  <c r="H23" i="19" s="1"/>
  <c r="G22" i="19"/>
  <c r="G23" i="19" s="1"/>
  <c r="F22" i="19"/>
  <c r="E22" i="19"/>
  <c r="D22" i="19"/>
  <c r="C22" i="19"/>
  <c r="B22" i="19"/>
  <c r="N22" i="19" s="1"/>
  <c r="M21" i="19"/>
  <c r="M23" i="19" s="1"/>
  <c r="L21" i="19"/>
  <c r="L23" i="19" s="1"/>
  <c r="K21" i="19"/>
  <c r="J21" i="19"/>
  <c r="I21" i="19"/>
  <c r="H21" i="19"/>
  <c r="G21" i="19"/>
  <c r="F21" i="19"/>
  <c r="F23" i="19" s="1"/>
  <c r="E21" i="19"/>
  <c r="E23" i="19" s="1"/>
  <c r="D21" i="19"/>
  <c r="D29" i="19" s="1"/>
  <c r="C21" i="19"/>
  <c r="B21" i="19"/>
  <c r="E9" i="38"/>
  <c r="E10" i="38" s="1"/>
  <c r="F14" i="38" s="1"/>
  <c r="E16" i="19"/>
  <c r="D16" i="19"/>
  <c r="F15" i="19"/>
  <c r="E15" i="19"/>
  <c r="D15" i="19"/>
  <c r="C15" i="19"/>
  <c r="D14" i="19"/>
  <c r="C14" i="19"/>
  <c r="B14" i="19"/>
  <c r="E12" i="19"/>
  <c r="D12" i="19"/>
  <c r="C12" i="19"/>
  <c r="B12" i="19"/>
  <c r="G11" i="19"/>
  <c r="G15" i="19" s="1"/>
  <c r="F11" i="19"/>
  <c r="E11" i="19"/>
  <c r="D11" i="19"/>
  <c r="C11" i="19"/>
  <c r="B11" i="19"/>
  <c r="B15" i="19" s="1"/>
  <c r="G10" i="19"/>
  <c r="G12" i="19" s="1"/>
  <c r="G13" i="19" s="1"/>
  <c r="F10" i="19"/>
  <c r="F12" i="19" s="1"/>
  <c r="E10" i="19"/>
  <c r="D10" i="19"/>
  <c r="C10" i="19"/>
  <c r="C16" i="19" s="1"/>
  <c r="B10" i="19"/>
  <c r="B16" i="19" s="1"/>
  <c r="L8" i="19"/>
  <c r="K8" i="19"/>
  <c r="D8" i="19"/>
  <c r="D13" i="19" s="1"/>
  <c r="C8" i="19"/>
  <c r="C13" i="19" s="1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K6" i="19"/>
  <c r="J6" i="19"/>
  <c r="J8" i="19" s="1"/>
  <c r="I6" i="19"/>
  <c r="I8" i="19" s="1"/>
  <c r="H6" i="19"/>
  <c r="H8" i="19" s="1"/>
  <c r="G6" i="19"/>
  <c r="G8" i="19" s="1"/>
  <c r="F6" i="19"/>
  <c r="F8" i="19" s="1"/>
  <c r="E6" i="19"/>
  <c r="E14" i="19" s="1"/>
  <c r="D6" i="19"/>
  <c r="C6" i="19"/>
  <c r="B6" i="19"/>
  <c r="B8" i="19" s="1"/>
  <c r="E13" i="34"/>
  <c r="F12" i="34"/>
  <c r="E12" i="34"/>
  <c r="C12" i="34"/>
  <c r="B12" i="34"/>
  <c r="F11" i="34"/>
  <c r="E11" i="34"/>
  <c r="C11" i="34"/>
  <c r="B11" i="34"/>
  <c r="G7" i="34"/>
  <c r="F7" i="34"/>
  <c r="C7" i="34"/>
  <c r="B6" i="34"/>
  <c r="G5" i="34"/>
  <c r="F5" i="34"/>
  <c r="G6" i="34" s="1"/>
  <c r="C5" i="34"/>
  <c r="B5" i="34"/>
  <c r="B7" i="34" s="1"/>
  <c r="N4" i="34"/>
  <c r="E4" i="34"/>
  <c r="D4" i="34"/>
  <c r="C4" i="34"/>
  <c r="B4" i="34"/>
  <c r="E3" i="34"/>
  <c r="E5" i="34" s="1"/>
  <c r="D3" i="34"/>
  <c r="D5" i="34" s="1"/>
  <c r="C3" i="34"/>
  <c r="B3" i="34"/>
  <c r="F16" i="42"/>
  <c r="G16" i="42" s="1"/>
  <c r="D16" i="42"/>
  <c r="H16" i="42" s="1"/>
  <c r="G15" i="42"/>
  <c r="F15" i="42"/>
  <c r="E15" i="42"/>
  <c r="D15" i="42"/>
  <c r="H15" i="42" s="1"/>
  <c r="D9" i="38"/>
  <c r="D10" i="38" s="1"/>
  <c r="C9" i="38"/>
  <c r="C10" i="38" s="1"/>
  <c r="B9" i="38"/>
  <c r="B10" i="38" s="1"/>
  <c r="U44" i="41"/>
  <c r="T44" i="41"/>
  <c r="V44" i="41" s="1"/>
  <c r="V43" i="41"/>
  <c r="V42" i="41"/>
  <c r="V41" i="41"/>
  <c r="X40" i="41"/>
  <c r="W40" i="41"/>
  <c r="V40" i="41"/>
  <c r="U39" i="41"/>
  <c r="T39" i="41"/>
  <c r="V39" i="41" s="1"/>
  <c r="V38" i="41"/>
  <c r="V37" i="41"/>
  <c r="V36" i="41"/>
  <c r="X35" i="41"/>
  <c r="W35" i="41"/>
  <c r="V35" i="41"/>
  <c r="U34" i="41"/>
  <c r="T34" i="41"/>
  <c r="V34" i="41" s="1"/>
  <c r="V33" i="41"/>
  <c r="V32" i="41"/>
  <c r="V31" i="41"/>
  <c r="X30" i="41"/>
  <c r="W30" i="41"/>
  <c r="V30" i="41"/>
  <c r="U29" i="41"/>
  <c r="V29" i="41" s="1"/>
  <c r="T29" i="41"/>
  <c r="V28" i="41"/>
  <c r="V27" i="41"/>
  <c r="V26" i="41"/>
  <c r="X25" i="41"/>
  <c r="W25" i="41"/>
  <c r="V25" i="41"/>
  <c r="V24" i="41"/>
  <c r="U24" i="41"/>
  <c r="T24" i="41"/>
  <c r="V23" i="41"/>
  <c r="V22" i="41"/>
  <c r="V21" i="41"/>
  <c r="X20" i="41"/>
  <c r="W20" i="41"/>
  <c r="V20" i="41"/>
  <c r="U19" i="41"/>
  <c r="T19" i="41"/>
  <c r="V19" i="41" s="1"/>
  <c r="V18" i="41"/>
  <c r="V17" i="41"/>
  <c r="V16" i="41"/>
  <c r="X15" i="41"/>
  <c r="W15" i="41"/>
  <c r="V15" i="41"/>
  <c r="U14" i="41"/>
  <c r="T14" i="41"/>
  <c r="V14" i="41" s="1"/>
  <c r="V13" i="41"/>
  <c r="V12" i="41"/>
  <c r="V11" i="41"/>
  <c r="X10" i="41"/>
  <c r="W10" i="41"/>
  <c r="V10" i="41"/>
  <c r="V9" i="41"/>
  <c r="U9" i="41"/>
  <c r="T9" i="41"/>
  <c r="V8" i="41"/>
  <c r="V7" i="41"/>
  <c r="V6" i="41"/>
  <c r="M42" i="41"/>
  <c r="P40" i="41" s="1"/>
  <c r="L42" i="41"/>
  <c r="O30" i="41" s="1"/>
  <c r="N41" i="41"/>
  <c r="N40" i="41"/>
  <c r="M39" i="41"/>
  <c r="L39" i="41"/>
  <c r="N39" i="41" s="1"/>
  <c r="N38" i="41"/>
  <c r="N37" i="41"/>
  <c r="N36" i="41"/>
  <c r="N35" i="41"/>
  <c r="M34" i="41"/>
  <c r="L34" i="41"/>
  <c r="N34" i="41" s="1"/>
  <c r="N33" i="41"/>
  <c r="N32" i="41"/>
  <c r="N31" i="41"/>
  <c r="N30" i="41"/>
  <c r="M29" i="41"/>
  <c r="N29" i="41" s="1"/>
  <c r="L29" i="41"/>
  <c r="N28" i="41"/>
  <c r="N27" i="41"/>
  <c r="N26" i="41"/>
  <c r="N25" i="41"/>
  <c r="N24" i="41"/>
  <c r="M24" i="41"/>
  <c r="L24" i="41"/>
  <c r="N23" i="41"/>
  <c r="N22" i="41"/>
  <c r="N21" i="41"/>
  <c r="N20" i="41"/>
  <c r="M19" i="41"/>
  <c r="L19" i="41"/>
  <c r="N19" i="41" s="1"/>
  <c r="N18" i="41"/>
  <c r="N17" i="41"/>
  <c r="N16" i="41"/>
  <c r="N15" i="41"/>
  <c r="M14" i="41"/>
  <c r="L14" i="41"/>
  <c r="N14" i="41" s="1"/>
  <c r="N13" i="41"/>
  <c r="N12" i="41"/>
  <c r="N11" i="41"/>
  <c r="N10" i="41"/>
  <c r="M9" i="41"/>
  <c r="N9" i="41" s="1"/>
  <c r="L9" i="41"/>
  <c r="N8" i="41"/>
  <c r="N7" i="41"/>
  <c r="N6" i="41"/>
  <c r="F16" i="41"/>
  <c r="G16" i="41" s="1"/>
  <c r="D16" i="41"/>
  <c r="E16" i="41" s="1"/>
  <c r="G15" i="41"/>
  <c r="F15" i="41"/>
  <c r="E15" i="41"/>
  <c r="D15" i="41"/>
  <c r="H15" i="41" s="1"/>
  <c r="F14" i="37"/>
  <c r="E14" i="37"/>
  <c r="C14" i="37"/>
  <c r="B14" i="37"/>
  <c r="G10" i="37"/>
  <c r="F10" i="37"/>
  <c r="B10" i="37"/>
  <c r="E9" i="37"/>
  <c r="E10" i="37" s="1"/>
  <c r="D9" i="37"/>
  <c r="D10" i="37" s="1"/>
  <c r="C9" i="37"/>
  <c r="C10" i="37" s="1"/>
  <c r="B9" i="37"/>
  <c r="E13" i="33"/>
  <c r="F12" i="33"/>
  <c r="E12" i="33"/>
  <c r="C12" i="33"/>
  <c r="B12" i="33"/>
  <c r="F11" i="33"/>
  <c r="E11" i="33"/>
  <c r="C11" i="33"/>
  <c r="B11" i="33"/>
  <c r="E7" i="33"/>
  <c r="B7" i="33"/>
  <c r="B6" i="33"/>
  <c r="G5" i="33"/>
  <c r="G7" i="33" s="1"/>
  <c r="F5" i="33"/>
  <c r="F6" i="33" s="1"/>
  <c r="E5" i="33"/>
  <c r="D5" i="33"/>
  <c r="E6" i="33" s="1"/>
  <c r="C5" i="33"/>
  <c r="C6" i="33" s="1"/>
  <c r="B5" i="33"/>
  <c r="N5" i="33" s="1"/>
  <c r="N4" i="33"/>
  <c r="N3" i="33"/>
  <c r="O3" i="33" s="1"/>
  <c r="E13" i="16"/>
  <c r="F12" i="16"/>
  <c r="E12" i="16"/>
  <c r="C12" i="16"/>
  <c r="B12" i="16"/>
  <c r="F11" i="16"/>
  <c r="G11" i="16" s="1"/>
  <c r="E11" i="16"/>
  <c r="C11" i="16"/>
  <c r="B11" i="16"/>
  <c r="E7" i="16"/>
  <c r="D7" i="16"/>
  <c r="B6" i="16"/>
  <c r="G5" i="16"/>
  <c r="G7" i="16" s="1"/>
  <c r="F5" i="16"/>
  <c r="F6" i="16" s="1"/>
  <c r="E5" i="16"/>
  <c r="D5" i="16"/>
  <c r="E6" i="16" s="1"/>
  <c r="C5" i="16"/>
  <c r="C7" i="16" s="1"/>
  <c r="B5" i="16"/>
  <c r="C6" i="16" s="1"/>
  <c r="N4" i="16"/>
  <c r="N3" i="16"/>
  <c r="L3" i="41"/>
  <c r="T3" i="41" s="1"/>
  <c r="E34" i="19"/>
  <c r="E41" i="19" s="1"/>
  <c r="E9" i="34"/>
  <c r="D3" i="42"/>
  <c r="E12" i="38"/>
  <c r="E12" i="37"/>
  <c r="E9" i="33"/>
  <c r="B9" i="33"/>
  <c r="B12" i="37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 s="1"/>
  <c r="E10" i="16"/>
  <c r="E10" i="33"/>
  <c r="E13" i="37"/>
  <c r="E13" i="38" s="1"/>
  <c r="E10" i="34" s="1"/>
  <c r="C38" i="19" l="1"/>
  <c r="D36" i="19"/>
  <c r="D43" i="19"/>
  <c r="G44" i="19"/>
  <c r="B45" i="19"/>
  <c r="D45" i="19" s="1"/>
  <c r="B38" i="19"/>
  <c r="D38" i="19" s="1"/>
  <c r="F38" i="19"/>
  <c r="G38" i="19" s="1"/>
  <c r="F45" i="19"/>
  <c r="G45" i="19" s="1"/>
  <c r="G37" i="19"/>
  <c r="D37" i="19"/>
  <c r="G36" i="19"/>
  <c r="D28" i="19"/>
  <c r="D31" i="19"/>
  <c r="N23" i="19"/>
  <c r="G28" i="19"/>
  <c r="N21" i="19"/>
  <c r="D23" i="19"/>
  <c r="B28" i="19"/>
  <c r="F30" i="19"/>
  <c r="E27" i="19"/>
  <c r="E28" i="19" s="1"/>
  <c r="G29" i="19"/>
  <c r="F27" i="19"/>
  <c r="F28" i="19" s="1"/>
  <c r="N25" i="19"/>
  <c r="G12" i="34"/>
  <c r="B14" i="38"/>
  <c r="D11" i="34"/>
  <c r="C14" i="38"/>
  <c r="N9" i="38"/>
  <c r="E14" i="38" s="1"/>
  <c r="G14" i="38" s="1"/>
  <c r="N8" i="19"/>
  <c r="B13" i="19"/>
  <c r="F13" i="19"/>
  <c r="N12" i="19"/>
  <c r="N13" i="19" s="1"/>
  <c r="N6" i="19"/>
  <c r="N11" i="19"/>
  <c r="N15" i="19" s="1"/>
  <c r="E8" i="19"/>
  <c r="E13" i="19" s="1"/>
  <c r="N10" i="19"/>
  <c r="F16" i="19"/>
  <c r="G16" i="19"/>
  <c r="F14" i="19"/>
  <c r="C13" i="34"/>
  <c r="G14" i="19"/>
  <c r="B13" i="34"/>
  <c r="F13" i="34"/>
  <c r="G13" i="34" s="1"/>
  <c r="D12" i="34"/>
  <c r="G11" i="34"/>
  <c r="F6" i="34"/>
  <c r="E6" i="34"/>
  <c r="E7" i="34"/>
  <c r="D7" i="34"/>
  <c r="N5" i="34"/>
  <c r="D6" i="34"/>
  <c r="N3" i="34"/>
  <c r="O3" i="34" s="1"/>
  <c r="C6" i="34"/>
  <c r="E16" i="42"/>
  <c r="N10" i="38"/>
  <c r="O15" i="41"/>
  <c r="O20" i="41"/>
  <c r="N42" i="41"/>
  <c r="P10" i="41"/>
  <c r="P15" i="41"/>
  <c r="O25" i="41"/>
  <c r="O35" i="41"/>
  <c r="O40" i="41"/>
  <c r="P30" i="41"/>
  <c r="O41" i="41"/>
  <c r="P41" i="41"/>
  <c r="O10" i="41"/>
  <c r="O42" i="41" s="1"/>
  <c r="P20" i="41"/>
  <c r="P25" i="41"/>
  <c r="P35" i="41"/>
  <c r="H16" i="41"/>
  <c r="D14" i="37"/>
  <c r="G14" i="37"/>
  <c r="F13" i="33"/>
  <c r="G13" i="33" s="1"/>
  <c r="G11" i="33"/>
  <c r="N9" i="37"/>
  <c r="N10" i="37" s="1"/>
  <c r="B13" i="33"/>
  <c r="C13" i="33"/>
  <c r="D12" i="33"/>
  <c r="G12" i="33"/>
  <c r="D11" i="33"/>
  <c r="O4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N27" i="19" l="1"/>
  <c r="N28" i="19" s="1"/>
  <c r="E31" i="19"/>
  <c r="F31" i="19"/>
  <c r="N31" i="19"/>
  <c r="N29" i="19"/>
  <c r="D14" i="38"/>
  <c r="N14" i="19"/>
  <c r="N16" i="19"/>
  <c r="D13" i="34"/>
  <c r="N7" i="34"/>
  <c r="O4" i="34"/>
  <c r="N7" i="33"/>
  <c r="P42" i="41"/>
  <c r="D13" i="16"/>
  <c r="D13" i="33"/>
  <c r="N7" i="16"/>
  <c r="O4" i="16"/>
  <c r="O3" i="16"/>
</calcChain>
</file>

<file path=xl/sharedStrings.xml><?xml version="1.0" encoding="utf-8"?>
<sst xmlns="http://schemas.openxmlformats.org/spreadsheetml/2006/main" count="425" uniqueCount="160">
  <si>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</si>
  <si>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</si>
  <si>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</si>
  <si>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</si>
  <si>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</si>
  <si>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</si>
  <si>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</si>
  <si>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</si>
  <si>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</si>
  <si>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</si>
  <si>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</si>
  <si>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</si>
  <si>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</si>
  <si>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</si>
  <si>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</si>
  <si>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</si>
  <si>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</si>
  <si>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</si>
  <si>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</si>
  <si>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</si>
  <si>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</si>
  <si>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</si>
  <si>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</si>
  <si>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</si>
  <si>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</si>
  <si>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</si>
  <si>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</si>
  <si>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</si>
  <si>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</si>
  <si>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</si>
  <si>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</si>
  <si>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</si>
  <si>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</si>
  <si>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</si>
  <si>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</si>
  <si>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</si>
  <si>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</si>
  <si>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</si>
  <si>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</si>
  <si>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</si>
  <si>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</si>
  <si>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</si>
  <si>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</si>
  <si>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</si>
  <si>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</si>
  <si>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</si>
  <si>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</si>
  <si>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</si>
  <si>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</si>
  <si>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</si>
  <si>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</si>
  <si>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</si>
  <si>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</si>
  <si>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</si>
  <si>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</si>
  <si>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</si>
  <si>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</si>
  <si>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</si>
  <si>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</si>
  <si>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</si>
  <si>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</si>
  <si>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</si>
  <si>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</si>
  <si>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</si>
  <si>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</si>
  <si>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</si>
  <si>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</si>
  <si>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</si>
  <si>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</si>
  <si>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</si>
  <si>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</si>
  <si>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</si>
  <si>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</si>
  <si>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</si>
  <si>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</si>
  <si>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</si>
  <si>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</si>
  <si>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</si>
  <si>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</si>
  <si>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</si>
  <si>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</si>
  <si>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</si>
  <si>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</si>
  <si>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</si>
  <si>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</si>
  <si>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</si>
  <si>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</si>
  <si>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</si>
  <si>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</si>
  <si>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</si>
  <si>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</si>
  <si>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</si>
  <si>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</si>
  <si>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</si>
  <si>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</si>
  <si>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</si>
  <si>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</si>
  <si>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</si>
  <si>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</si>
  <si>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</si>
  <si>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</si>
  <si>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</si>
  <si>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</si>
  <si>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</si>
  <si>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</si>
  <si>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</si>
  <si>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</si>
  <si>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</si>
  <si>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</si>
  <si>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</si>
  <si>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</si>
  <si>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</si>
  <si>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</si>
  <si>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</si>
  <si>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</si>
  <si>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</si>
  <si>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</si>
  <si>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</si>
  <si>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</si>
  <si>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</si>
  <si>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</si>
  <si>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</si>
  <si>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</si>
  <si>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</si>
  <si>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</si>
  <si>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</si>
  <si>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</si>
  <si>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New* MOTORCYCLE - Top10 Makes - 2022 YTD</t>
  </si>
  <si>
    <t>New MOTORCYCLES - makes ranking by DCC - 2022 YTD</t>
  </si>
  <si>
    <t>New MOTORCYCLES - makes ranking by segments - 2022 YTD</t>
  </si>
  <si>
    <t>NEW MP FIRST REGISTRATIONS IN POLAND in units, 2022 vs 2021</t>
  </si>
  <si>
    <t>New* MOPEDS - Top10 Makes - 2022 YTD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</si>
  <si>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</si>
  <si>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</si>
  <si>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</si>
  <si>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</si>
  <si>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</si>
  <si>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</si>
  <si>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</si>
  <si>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</si>
  <si>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</si>
  <si>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</si>
  <si>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</si>
  <si>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ZNEN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</si>
  <si>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</si>
  <si>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</si>
  <si>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</si>
  <si>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</si>
  <si>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</si>
  <si>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</si>
  <si>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</si>
  <si>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</si>
  <si>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</si>
  <si>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</si>
  <si>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</si>
  <si>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JUNE</t>
  </si>
  <si>
    <t>JANUARY-JUNE</t>
  </si>
  <si>
    <t>January - June</t>
  </si>
  <si>
    <t>GAS GAS</t>
  </si>
  <si>
    <t>EFUN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</si>
</sst>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2" fillId="0" borderId="10" xfId="36" applyNumberFormat="1" applyBorder="1" applyAlignment="1">
      <alignment vertical="center"/>
    </xf>
    <xf numFmtId="166" fontId="10" fillId="0" borderId="10" xfId="36" applyNumberFormat="1" applyFont="1" applyBorder="1" applyAlignment="1">
      <alignment vertical="center" wrapText="1"/>
    </xf>
    <xf numFmtId="9" fontId="43" fillId="26" borderId="16" xfId="63" applyFont="1" applyFill="1" applyBorder="1"/>
    <xf numFmtId="166" fontId="2" fillId="0" borderId="10" xfId="36" applyNumberFormat="1" applyBorder="1"/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3" fontId="43" fillId="26" borderId="15" xfId="55" applyNumberFormat="1" applyFont="1" applyFill="1" applyBorder="1"/>
    <xf numFmtId="3" fontId="40" fillId="26" borderId="11" xfId="56" applyNumberFormat="1" applyFont="1" applyFill="1" applyBorder="1"/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0" xfId="57" applyFont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34" fillId="26" borderId="13" xfId="55" applyFont="1" applyFill="1" applyBorder="1" applyAlignment="1">
      <alignment horizontal="center" vertical="center"/>
    </xf>
    <xf numFmtId="0" fontId="34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" fillId="0" borderId="0" xfId="56" applyBorder="1" applyAlignment="1">
      <alignment horizontal="center" vertical="center" wrapText="1"/>
    </xf>
    <xf numFmtId="0" fontId="8" fillId="0" borderId="0" xfId="56" applyFont="1" applyBorder="1" applyAlignment="1">
      <alignment horizontal="center" vertical="center" wrapText="1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165" fontId="2" fillId="0" borderId="0" xfId="61" applyNumberFormat="1"/>
    <xf numFmtId="0" fontId="2" fillId="0" borderId="10" xfId="0" applyFont="1" applyBorder="1"/>
    <xf numFmtId="0" fontId="2" fillId="0" borderId="16" xfId="0" applyFont="1" applyBorder="1"/>
    <xf numFmtId="10" fontId="2" fillId="0" borderId="19" xfId="61" applyNumberFormat="1" applyFont="1" applyBorder="1"/>
    <xf numFmtId="166" fontId="2" fillId="0" borderId="19" xfId="0" applyNumberFormat="1" applyFont="1" applyBorder="1"/>
    <xf numFmtId="165" fontId="2" fillId="0" borderId="10" xfId="61" applyNumberFormat="1" applyFont="1" applyBorder="1"/>
    <xf numFmtId="165" fontId="0" fillId="0" borderId="20" xfId="61" applyNumberFormat="1" applyFont="1" applyBorder="1" applyAlignment="1">
      <alignment shrinkToFit="1"/>
    </xf>
    <xf numFmtId="3" fontId="34" fillId="0" borderId="18" xfId="54" applyNumberFormat="1" applyFont="1" applyBorder="1" applyAlignment="1">
      <alignment vertical="center"/>
    </xf>
    <xf numFmtId="10" fontId="34" fillId="0" borderId="34" xfId="62" applyNumberFormat="1" applyFont="1" applyBorder="1" applyAlignment="1">
      <alignment vertical="center"/>
    </xf>
    <xf numFmtId="10" fontId="34" fillId="0" borderId="13" xfId="62" applyNumberFormat="1" applyFont="1" applyBorder="1" applyAlignment="1">
      <alignment vertical="center"/>
    </xf>
    <xf numFmtId="3" fontId="34" fillId="0" borderId="12" xfId="54" applyNumberFormat="1" applyFont="1" applyBorder="1" applyAlignment="1">
      <alignment vertical="center"/>
    </xf>
    <xf numFmtId="10" fontId="34" fillId="0" borderId="0" xfId="62" applyNumberFormat="1" applyFont="1" applyAlignment="1">
      <alignment vertical="center"/>
    </xf>
    <xf numFmtId="10" fontId="34" fillId="0" borderId="30" xfId="62" applyNumberFormat="1" applyFont="1" applyBorder="1" applyAlignment="1">
      <alignment vertical="center"/>
    </xf>
    <xf numFmtId="10" fontId="34" fillId="0" borderId="0" xfId="62" applyNumberFormat="1" applyFont="1" applyBorder="1" applyAlignment="1">
      <alignment vertical="center"/>
    </xf>
    <xf numFmtId="3" fontId="34" fillId="0" borderId="29" xfId="54" applyNumberFormat="1" applyFont="1" applyBorder="1" applyAlignment="1">
      <alignment vertical="center"/>
    </xf>
    <xf numFmtId="10" fontId="34" fillId="0" borderId="32" xfId="62" applyNumberFormat="1" applyFont="1" applyBorder="1" applyAlignment="1">
      <alignment vertical="center"/>
    </xf>
    <xf numFmtId="10" fontId="34" fillId="0" borderId="19" xfId="62" applyNumberFormat="1" applyFont="1" applyBorder="1" applyAlignment="1">
      <alignment vertical="center"/>
    </xf>
    <xf numFmtId="165" fontId="40" fillId="26" borderId="16" xfId="62" applyNumberFormat="1" applyFont="1" applyFill="1" applyBorder="1"/>
    <xf numFmtId="165" fontId="38" fillId="26" borderId="13" xfId="62" applyNumberFormat="1" applyFont="1" applyFill="1" applyBorder="1"/>
    <xf numFmtId="3" fontId="38" fillId="26" borderId="29" xfId="54" applyNumberFormat="1" applyFont="1" applyFill="1" applyBorder="1" applyAlignment="1">
      <alignment vertical="center"/>
    </xf>
    <xf numFmtId="9" fontId="38" fillId="26" borderId="31" xfId="62" applyFont="1" applyFill="1" applyBorder="1" applyAlignment="1">
      <alignment vertical="center"/>
    </xf>
    <xf numFmtId="9" fontId="38" fillId="26" borderId="32" xfId="62" applyFont="1" applyFill="1" applyBorder="1" applyAlignment="1">
      <alignment vertical="center"/>
    </xf>
    <xf numFmtId="165" fontId="38" fillId="26" borderId="19" xfId="54" applyNumberFormat="1" applyFont="1" applyFill="1" applyBorder="1" applyAlignment="1">
      <alignment vertical="center"/>
    </xf>
    <xf numFmtId="0" fontId="34" fillId="0" borderId="18" xfId="54" applyFont="1" applyBorder="1" applyAlignment="1">
      <alignment horizontal="center" vertical="center"/>
    </xf>
    <xf numFmtId="0" fontId="34" fillId="0" borderId="18" xfId="54" applyFont="1" applyBorder="1" applyAlignment="1">
      <alignment vertical="center"/>
    </xf>
    <xf numFmtId="0" fontId="34" fillId="0" borderId="12" xfId="54" applyFont="1" applyBorder="1" applyAlignment="1">
      <alignment horizontal="center" vertical="center"/>
    </xf>
    <xf numFmtId="0" fontId="34" fillId="0" borderId="12" xfId="54" applyFont="1" applyBorder="1" applyAlignment="1">
      <alignment vertical="center"/>
    </xf>
    <xf numFmtId="0" fontId="34" fillId="0" borderId="29" xfId="54" applyFont="1" applyBorder="1" applyAlignment="1">
      <alignment vertical="center"/>
    </xf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30" xfId="0" applyFont="1" applyBorder="1"/>
    <xf numFmtId="165" fontId="2" fillId="0" borderId="34" xfId="61" applyNumberFormat="1" applyBorder="1" applyAlignment="1">
      <alignment shrinkToFit="1"/>
    </xf>
    <xf numFmtId="0" fontId="34" fillId="0" borderId="13" xfId="54" applyFont="1" applyBorder="1" applyAlignment="1">
      <alignment vertical="center"/>
    </xf>
    <xf numFmtId="10" fontId="34" fillId="0" borderId="22" xfId="62" applyNumberFormat="1" applyFont="1" applyBorder="1" applyAlignment="1">
      <alignment vertical="center"/>
    </xf>
    <xf numFmtId="165" fontId="34" fillId="0" borderId="13" xfId="62" applyNumberFormat="1" applyFont="1" applyBorder="1" applyAlignment="1">
      <alignment vertical="center"/>
    </xf>
    <xf numFmtId="0" fontId="34" fillId="0" borderId="30" xfId="54" applyFont="1" applyBorder="1" applyAlignment="1">
      <alignment vertical="center"/>
    </xf>
    <xf numFmtId="10" fontId="34" fillId="0" borderId="28" xfId="62" applyNumberFormat="1" applyFont="1" applyBorder="1" applyAlignment="1">
      <alignment vertical="center"/>
    </xf>
    <xf numFmtId="165" fontId="34" fillId="0" borderId="30" xfId="62" applyNumberFormat="1" applyFont="1" applyBorder="1" applyAlignment="1">
      <alignment vertical="center"/>
    </xf>
    <xf numFmtId="0" fontId="34" fillId="0" borderId="29" xfId="54" applyFont="1" applyBorder="1" applyAlignment="1">
      <alignment horizontal="center" vertical="center"/>
    </xf>
    <xf numFmtId="0" fontId="34" fillId="0" borderId="19" xfId="54" applyFont="1" applyBorder="1" applyAlignment="1">
      <alignment vertical="center"/>
    </xf>
    <xf numFmtId="10" fontId="34" fillId="0" borderId="31" xfId="62" applyNumberFormat="1" applyFont="1" applyBorder="1" applyAlignment="1">
      <alignment vertical="center"/>
    </xf>
    <xf numFmtId="165" fontId="34" fillId="0" borderId="19" xfId="62" applyNumberFormat="1" applyFont="1" applyBorder="1" applyAlignment="1">
      <alignment vertical="center"/>
    </xf>
    <xf numFmtId="165" fontId="8" fillId="0" borderId="0" xfId="61" applyNumberFormat="1" applyFont="1"/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39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JAN-JUN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3429</c:v>
                </c:pt>
                <c:pt idx="1">
                  <c:v>1330</c:v>
                </c:pt>
                <c:pt idx="2">
                  <c:v>4427</c:v>
                </c:pt>
                <c:pt idx="3">
                  <c:v>71</c:v>
                </c:pt>
                <c:pt idx="4">
                  <c:v>467</c:v>
                </c:pt>
                <c:pt idx="5">
                  <c:v>1052</c:v>
                </c:pt>
                <c:pt idx="6">
                  <c:v>2747</c:v>
                </c:pt>
                <c:pt idx="7">
                  <c:v>784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40948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0.84656149262479241</c:v>
                </c:pt>
                <c:pt idx="1">
                  <c:v>0.15343850737520759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58804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0.79901490644862394</c:v>
                </c:pt>
                <c:pt idx="1">
                  <c:v>0.20098509355137603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18126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0.70436093149885748</c:v>
                </c:pt>
                <c:pt idx="1">
                  <c:v>0.29563906850114252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12234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JAN-JUN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328</c:v>
                </c:pt>
                <c:pt idx="1">
                  <c:v>6342</c:v>
                </c:pt>
                <c:pt idx="2">
                  <c:v>143</c:v>
                </c:pt>
                <c:pt idx="3">
                  <c:v>2077</c:v>
                </c:pt>
                <c:pt idx="4">
                  <c:v>1762</c:v>
                </c:pt>
                <c:pt idx="5">
                  <c:v>1417</c:v>
                </c:pt>
                <c:pt idx="6">
                  <c:v>2419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2/CEP/Informacje%20prasowe/2022.06/PTW/Pierwsze%20rejestracje%20PTW%2006%202022_ro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_PTW 2022vs2021"/>
      <sheetName val="R_PTW NEW 2022vs2021"/>
      <sheetName val="R_nowe MC 2022vs2021"/>
      <sheetName val="R_MC 2022 rankingi"/>
      <sheetName val="R_nowe MP 2022vs2021"/>
      <sheetName val="R_MP_2022 ranking"/>
      <sheetName val="R_PTW USED 2022vs2021"/>
      <sheetName val="R_MC&amp;MP struktura 2022"/>
    </sheetNames>
    <sheetDataSet>
      <sheetData sheetId="0"/>
      <sheetData sheetId="1">
        <row r="3">
          <cell r="B3">
            <v>3711</v>
          </cell>
          <cell r="C3">
            <v>5086</v>
          </cell>
          <cell r="D3">
            <v>9524</v>
          </cell>
          <cell r="E3">
            <v>9670</v>
          </cell>
        </row>
        <row r="4">
          <cell r="B4">
            <v>846</v>
          </cell>
          <cell r="C4">
            <v>1136</v>
          </cell>
          <cell r="D4">
            <v>2240</v>
          </cell>
          <cell r="E4">
            <v>2375</v>
          </cell>
        </row>
      </sheetData>
      <sheetData sheetId="2">
        <row r="3">
          <cell r="B3">
            <v>856</v>
          </cell>
          <cell r="C3">
            <v>1276</v>
          </cell>
          <cell r="D3">
            <v>2828</v>
          </cell>
          <cell r="E3">
            <v>2875</v>
          </cell>
          <cell r="F3">
            <v>3412</v>
          </cell>
          <cell r="G3">
            <v>3241</v>
          </cell>
          <cell r="U3">
            <v>410</v>
          </cell>
          <cell r="V3">
            <v>906</v>
          </cell>
          <cell r="W3">
            <v>2223</v>
          </cell>
          <cell r="X3">
            <v>2884</v>
          </cell>
          <cell r="Y3">
            <v>2963</v>
          </cell>
          <cell r="Z3">
            <v>2848</v>
          </cell>
          <cell r="AA3">
            <v>2423</v>
          </cell>
          <cell r="AB3">
            <v>1894</v>
          </cell>
          <cell r="AC3">
            <v>1461</v>
          </cell>
          <cell r="AD3">
            <v>1186</v>
          </cell>
          <cell r="AE3">
            <v>1071</v>
          </cell>
          <cell r="AF3">
            <v>1310</v>
          </cell>
        </row>
        <row r="4">
          <cell r="B4">
            <v>355</v>
          </cell>
          <cell r="C4">
            <v>496</v>
          </cell>
          <cell r="D4">
            <v>1041</v>
          </cell>
          <cell r="E4">
            <v>1207</v>
          </cell>
          <cell r="F4">
            <v>1469</v>
          </cell>
          <cell r="G4">
            <v>1513</v>
          </cell>
          <cell r="U4">
            <v>301</v>
          </cell>
          <cell r="V4">
            <v>401</v>
          </cell>
          <cell r="W4">
            <v>902</v>
          </cell>
          <cell r="X4">
            <v>1140</v>
          </cell>
          <cell r="Y4">
            <v>1457</v>
          </cell>
          <cell r="Z4">
            <v>1691</v>
          </cell>
          <cell r="AA4">
            <v>1693</v>
          </cell>
          <cell r="AB4">
            <v>1475</v>
          </cell>
          <cell r="AC4">
            <v>1097</v>
          </cell>
          <cell r="AD4">
            <v>849</v>
          </cell>
          <cell r="AE4">
            <v>671</v>
          </cell>
          <cell r="AF4">
            <v>1033</v>
          </cell>
        </row>
      </sheetData>
      <sheetData sheetId="3"/>
      <sheetData sheetId="4"/>
      <sheetData sheetId="5"/>
      <sheetData sheetId="6"/>
      <sheetData sheetId="7">
        <row r="3">
          <cell r="B3">
            <v>2855</v>
          </cell>
          <cell r="C3">
            <v>3810</v>
          </cell>
          <cell r="D3">
            <v>6696</v>
          </cell>
          <cell r="E3">
            <v>6795</v>
          </cell>
          <cell r="F3">
            <v>7438</v>
          </cell>
          <cell r="G3">
            <v>7071</v>
          </cell>
          <cell r="U3">
            <v>2741</v>
          </cell>
          <cell r="V3">
            <v>3345</v>
          </cell>
          <cell r="W3">
            <v>7092</v>
          </cell>
          <cell r="X3">
            <v>7568</v>
          </cell>
          <cell r="Y3">
            <v>7325</v>
          </cell>
          <cell r="Z3">
            <v>7293</v>
          </cell>
          <cell r="AA3">
            <v>6505</v>
          </cell>
          <cell r="AB3">
            <v>5002</v>
          </cell>
          <cell r="AC3">
            <v>4222</v>
          </cell>
          <cell r="AD3">
            <v>3570</v>
          </cell>
          <cell r="AE3">
            <v>3038</v>
          </cell>
          <cell r="AF3">
            <v>2673</v>
          </cell>
        </row>
        <row r="4">
          <cell r="B4">
            <v>491</v>
          </cell>
          <cell r="C4">
            <v>640</v>
          </cell>
          <cell r="D4">
            <v>1199</v>
          </cell>
          <cell r="E4">
            <v>1168</v>
          </cell>
          <cell r="F4">
            <v>1356</v>
          </cell>
          <cell r="G4">
            <v>1429</v>
          </cell>
          <cell r="U4">
            <v>490</v>
          </cell>
          <cell r="V4">
            <v>468</v>
          </cell>
          <cell r="W4">
            <v>882</v>
          </cell>
          <cell r="X4">
            <v>1052</v>
          </cell>
          <cell r="Y4">
            <v>1225</v>
          </cell>
          <cell r="Z4">
            <v>1197</v>
          </cell>
          <cell r="AA4">
            <v>1305</v>
          </cell>
          <cell r="AB4">
            <v>1140</v>
          </cell>
          <cell r="AC4">
            <v>870</v>
          </cell>
          <cell r="AD4">
            <v>626</v>
          </cell>
          <cell r="AE4">
            <v>539</v>
          </cell>
          <cell r="AF4">
            <v>520</v>
          </cell>
        </row>
      </sheetData>
      <sheetData sheetId="8">
        <row r="10">
          <cell r="B10">
            <v>856</v>
          </cell>
          <cell r="C10">
            <v>1276</v>
          </cell>
          <cell r="D10">
            <v>2828</v>
          </cell>
          <cell r="E10">
            <v>2875</v>
          </cell>
        </row>
        <row r="25">
          <cell r="B25">
            <v>355</v>
          </cell>
          <cell r="C25">
            <v>496</v>
          </cell>
          <cell r="D25">
            <v>1041</v>
          </cell>
          <cell r="E25">
            <v>1207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zoomScaleNormal="10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179" t="s">
        <v>100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37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6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37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6"/>
      <c r="D10" s="10"/>
    </row>
    <row r="11" spans="2:18">
      <c r="B11" s="137" t="s">
        <v>111</v>
      </c>
      <c r="C11" s="63" t="s">
        <v>112</v>
      </c>
      <c r="D11" s="10"/>
    </row>
    <row r="12" spans="2:18">
      <c r="B12" s="136"/>
    </row>
    <row r="13" spans="2:18">
      <c r="B13" s="137" t="s">
        <v>103</v>
      </c>
      <c r="C13" s="62" t="s">
        <v>146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6"/>
    </row>
    <row r="15" spans="2:18">
      <c r="B15" s="137" t="s">
        <v>113</v>
      </c>
      <c r="C15" s="63" t="s">
        <v>114</v>
      </c>
      <c r="D15" s="12"/>
    </row>
    <row r="16" spans="2:18">
      <c r="B16" s="136"/>
    </row>
    <row r="17" spans="2:4">
      <c r="B17" s="138" t="s">
        <v>104</v>
      </c>
      <c r="C17" s="62" t="s">
        <v>147</v>
      </c>
    </row>
    <row r="18" spans="2:4">
      <c r="B18" s="136"/>
    </row>
    <row r="19" spans="2:4">
      <c r="B19" s="138" t="s">
        <v>115</v>
      </c>
      <c r="C19" s="62" t="s">
        <v>116</v>
      </c>
    </row>
    <row r="20" spans="2:4">
      <c r="B20" s="136"/>
    </row>
    <row r="21" spans="2:4">
      <c r="B21" s="138" t="s">
        <v>105</v>
      </c>
      <c r="C21" s="62" t="s">
        <v>106</v>
      </c>
    </row>
    <row r="22" spans="2:4">
      <c r="B22" s="136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zoomScale="60" zoomScaleNormal="60" workbookViewId="0">
      <selection activeCell="M42" sqref="M42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90" t="s">
        <v>117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T1" s="180" t="s">
        <v>120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>
        <v>10312</v>
      </c>
      <c r="H3" s="3"/>
      <c r="I3" s="3"/>
      <c r="J3" s="3"/>
      <c r="K3" s="3"/>
      <c r="L3" s="3"/>
      <c r="M3" s="7"/>
      <c r="N3" s="3">
        <f>SUM(B3:M3)</f>
        <v>49153</v>
      </c>
      <c r="O3" s="243">
        <f>N3/N5</f>
        <v>0.79901490644862394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244">
        <v>846</v>
      </c>
      <c r="C4" s="244">
        <v>1136</v>
      </c>
      <c r="D4" s="3">
        <v>2240</v>
      </c>
      <c r="E4" s="244">
        <v>2375</v>
      </c>
      <c r="F4" s="244">
        <v>2825</v>
      </c>
      <c r="G4" s="244">
        <v>2942</v>
      </c>
      <c r="H4" s="244"/>
      <c r="I4" s="244"/>
      <c r="J4" s="244"/>
      <c r="K4" s="244"/>
      <c r="L4" s="244"/>
      <c r="M4" s="245"/>
      <c r="N4" s="3">
        <f>SUM(B4:M4)</f>
        <v>12364</v>
      </c>
      <c r="O4" s="243">
        <f>N4/N5</f>
        <v>0.20098509355137603</v>
      </c>
      <c r="P4"/>
      <c r="T4" s="100" t="s">
        <v>3</v>
      </c>
      <c r="U4" s="145">
        <v>791</v>
      </c>
      <c r="V4" s="145">
        <v>869</v>
      </c>
      <c r="W4" s="145">
        <v>1784</v>
      </c>
      <c r="X4" s="145">
        <v>2192</v>
      </c>
      <c r="Y4" s="145">
        <v>2682</v>
      </c>
      <c r="Z4" s="145">
        <v>2888</v>
      </c>
      <c r="AA4" s="145">
        <v>2998</v>
      </c>
      <c r="AB4" s="145">
        <v>2615</v>
      </c>
      <c r="AC4" s="145">
        <v>1967</v>
      </c>
      <c r="AD4" s="145">
        <v>1475</v>
      </c>
      <c r="AE4" s="145">
        <v>1210</v>
      </c>
      <c r="AF4" s="146">
        <v>1553</v>
      </c>
      <c r="AG4" s="3">
        <v>23024</v>
      </c>
    </row>
    <row r="5" spans="1:34" s="5" customFormat="1">
      <c r="A5" s="30" t="s">
        <v>118</v>
      </c>
      <c r="B5" s="9">
        <f>SUM(B3:B4)</f>
        <v>4557</v>
      </c>
      <c r="C5" s="9">
        <f>SUM(C3:C4)</f>
        <v>6222</v>
      </c>
      <c r="D5" s="9">
        <f>SUM(D3:D4)</f>
        <v>11764</v>
      </c>
      <c r="E5" s="9">
        <f>SUM(E3:E4)</f>
        <v>12045</v>
      </c>
      <c r="F5" s="9">
        <f t="shared" ref="F5:G5" si="0">SUM(F3:F4)</f>
        <v>13675</v>
      </c>
      <c r="G5" s="9">
        <f t="shared" si="0"/>
        <v>13254</v>
      </c>
      <c r="H5" s="9"/>
      <c r="I5" s="9"/>
      <c r="J5" s="9"/>
      <c r="K5" s="9"/>
      <c r="L5" s="9"/>
      <c r="M5" s="9"/>
      <c r="N5" s="9">
        <f>SUM(B5:M5)</f>
        <v>61517</v>
      </c>
      <c r="O5" s="243">
        <v>1</v>
      </c>
      <c r="P5"/>
      <c r="T5" s="99" t="s">
        <v>85</v>
      </c>
      <c r="U5" s="159">
        <v>3942</v>
      </c>
      <c r="V5" s="159">
        <v>5120</v>
      </c>
      <c r="W5" s="159">
        <v>11099</v>
      </c>
      <c r="X5" s="159">
        <v>12644</v>
      </c>
      <c r="Y5" s="159">
        <v>12970</v>
      </c>
      <c r="Z5" s="159">
        <v>13029</v>
      </c>
      <c r="AA5" s="159">
        <v>11926</v>
      </c>
      <c r="AB5" s="159">
        <v>9511</v>
      </c>
      <c r="AC5" s="159">
        <v>7650</v>
      </c>
      <c r="AD5" s="159">
        <v>6231</v>
      </c>
      <c r="AE5" s="159">
        <v>5319</v>
      </c>
      <c r="AF5" s="159">
        <v>5536</v>
      </c>
      <c r="AG5" s="159">
        <v>104977</v>
      </c>
    </row>
    <row r="6" spans="1:34" s="5" customFormat="1" ht="15.75" customHeight="1">
      <c r="A6" s="69" t="s">
        <v>119</v>
      </c>
      <c r="B6" s="246">
        <f>B5/AF5-1</f>
        <v>-0.17684248554913296</v>
      </c>
      <c r="C6" s="246">
        <f>C5/B5-1</f>
        <v>0.36537195523370647</v>
      </c>
      <c r="D6" s="246">
        <f>D5/C5-1</f>
        <v>0.8907103825136613</v>
      </c>
      <c r="E6" s="246">
        <f>E5/D5-1</f>
        <v>2.3886433185991152E-2</v>
      </c>
      <c r="F6" s="246">
        <f t="shared" ref="F6:G6" si="1">F5/E5-1</f>
        <v>0.13532586135325864</v>
      </c>
      <c r="G6" s="246">
        <f t="shared" si="1"/>
        <v>-3.0786106032906768E-2</v>
      </c>
      <c r="H6" s="246"/>
      <c r="I6" s="246"/>
      <c r="J6" s="246"/>
      <c r="K6" s="246"/>
      <c r="L6" s="246"/>
      <c r="M6" s="246"/>
      <c r="N6" s="247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248">
        <f>B5/U5-1</f>
        <v>0.15601217656012167</v>
      </c>
      <c r="C7" s="248">
        <f>C5/V5-1</f>
        <v>0.21523437500000009</v>
      </c>
      <c r="D7" s="248">
        <f>D5/W5-1</f>
        <v>5.9915307685377117E-2</v>
      </c>
      <c r="E7" s="248">
        <f>E5/X5-1</f>
        <v>-4.7374248655488782E-2</v>
      </c>
      <c r="F7" s="248">
        <f t="shared" ref="F7:G7" si="2">F5/Y5-1</f>
        <v>5.4356206630686188E-2</v>
      </c>
      <c r="G7" s="248">
        <f t="shared" si="2"/>
        <v>1.7269168777342747E-2</v>
      </c>
      <c r="H7" s="248"/>
      <c r="I7" s="248"/>
      <c r="J7" s="248"/>
      <c r="K7" s="248"/>
      <c r="L7" s="248"/>
      <c r="M7" s="248"/>
      <c r="N7" s="248">
        <f ca="1">+N5/F13-1</f>
        <v>4.6136317257329473E-2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182" t="s">
        <v>6</v>
      </c>
      <c r="B9" s="184" t="s">
        <v>155</v>
      </c>
      <c r="C9" s="185"/>
      <c r="D9" s="186" t="s">
        <v>32</v>
      </c>
      <c r="E9" s="188" t="s">
        <v>156</v>
      </c>
      <c r="F9" s="189"/>
      <c r="G9" s="186" t="s">
        <v>32</v>
      </c>
    </row>
    <row r="10" spans="1:34" s="5" customFormat="1" ht="26.25" customHeight="1">
      <c r="A10" s="183"/>
      <c r="B10" s="45">
        <v>2022</v>
      </c>
      <c r="C10" s="45">
        <v>2021</v>
      </c>
      <c r="D10" s="187"/>
      <c r="E10" s="45">
        <f>B10</f>
        <v>2022</v>
      </c>
      <c r="F10" s="45">
        <f>C10</f>
        <v>2021</v>
      </c>
      <c r="G10" s="187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50">
        <f ca="1">OFFSET(A3,,COUNTA(B3:M3),,)</f>
        <v>10312</v>
      </c>
      <c r="C11" s="150">
        <f ca="1">OFFSET(T3,,COUNTA(B3:M3),,)</f>
        <v>10141</v>
      </c>
      <c r="D11" s="164">
        <f ca="1">+B11/C11-1</f>
        <v>1.6862242382408077E-2</v>
      </c>
      <c r="E11" s="150">
        <f>N3</f>
        <v>49153</v>
      </c>
      <c r="F11" s="151">
        <f ca="1">SUM(OFFSET(U3,,,,COUNTA(B3:M3)))</f>
        <v>47598</v>
      </c>
      <c r="G11" s="164">
        <f ca="1">+E11/F11-1</f>
        <v>3.2669439892432539E-2</v>
      </c>
      <c r="H11" s="135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50">
        <f ca="1">OFFSET(A4,,COUNTA(B4:M4),,)</f>
        <v>2942</v>
      </c>
      <c r="C12" s="150">
        <f ca="1">OFFSET(T4,,COUNTA(B4:M4),,)</f>
        <v>2888</v>
      </c>
      <c r="D12" s="164">
        <f ca="1">+B12/C12-1</f>
        <v>1.8698060941828354E-2</v>
      </c>
      <c r="E12" s="150">
        <f>N4</f>
        <v>12364</v>
      </c>
      <c r="F12" s="151">
        <f ca="1">SUM(OFFSET(U4,,,,COUNTA(B4:M4)))</f>
        <v>11206</v>
      </c>
      <c r="G12" s="164">
        <f ca="1">+E12/F12-1</f>
        <v>0.10333749776905221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50">
        <f ca="1">SUM(B11:B12)</f>
        <v>13254</v>
      </c>
      <c r="C13" s="150">
        <f ca="1">SUM(C11:C12)</f>
        <v>13029</v>
      </c>
      <c r="D13" s="164">
        <f ca="1">+B13/C13-1</f>
        <v>1.7269168777342747E-2</v>
      </c>
      <c r="E13" s="150">
        <f>SUM(E11:E12)</f>
        <v>61517</v>
      </c>
      <c r="F13" s="150">
        <f ca="1">SUM(F11:F12)</f>
        <v>58804</v>
      </c>
      <c r="G13" s="164">
        <f ca="1">+E13/F13-1</f>
        <v>4.6136317257329473E-2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70" zoomScaleNormal="70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90" t="s">
        <v>122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T1" s="180" t="s">
        <v>123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>
        <v>3241</v>
      </c>
      <c r="H3" s="3"/>
      <c r="I3" s="3"/>
      <c r="J3" s="3"/>
      <c r="K3" s="3"/>
      <c r="L3" s="3"/>
      <c r="M3" s="7"/>
      <c r="N3" s="3">
        <f>SUM(B3:M3)</f>
        <v>14488</v>
      </c>
      <c r="O3" s="243">
        <f>N3/N5</f>
        <v>0.70436093149885748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244">
        <v>355</v>
      </c>
      <c r="C4" s="244">
        <v>496</v>
      </c>
      <c r="D4" s="244">
        <v>1041</v>
      </c>
      <c r="E4" s="244">
        <v>1207</v>
      </c>
      <c r="F4" s="244">
        <v>1469</v>
      </c>
      <c r="G4" s="244">
        <v>1513</v>
      </c>
      <c r="H4" s="244"/>
      <c r="I4" s="244"/>
      <c r="J4" s="244"/>
      <c r="K4" s="244"/>
      <c r="L4" s="244"/>
      <c r="M4" s="245"/>
      <c r="N4" s="3">
        <f>SUM(B4:M4)</f>
        <v>6081</v>
      </c>
      <c r="O4" s="243">
        <f>N4/N5</f>
        <v>0.29563906850114252</v>
      </c>
      <c r="T4" s="68" t="s">
        <v>3</v>
      </c>
      <c r="U4" s="145">
        <v>301</v>
      </c>
      <c r="V4" s="145">
        <v>401</v>
      </c>
      <c r="W4" s="145">
        <v>902</v>
      </c>
      <c r="X4" s="145">
        <v>1140</v>
      </c>
      <c r="Y4" s="145">
        <v>1457</v>
      </c>
      <c r="Z4" s="145">
        <v>1691</v>
      </c>
      <c r="AA4" s="145">
        <v>1693</v>
      </c>
      <c r="AB4" s="145">
        <v>1475</v>
      </c>
      <c r="AC4" s="145">
        <v>1097</v>
      </c>
      <c r="AD4" s="145">
        <v>849</v>
      </c>
      <c r="AE4" s="145">
        <v>671</v>
      </c>
      <c r="AF4" s="146">
        <v>1033</v>
      </c>
      <c r="AG4" s="3">
        <v>12710</v>
      </c>
    </row>
    <row r="5" spans="1:34" s="5" customFormat="1">
      <c r="A5" s="30" t="s">
        <v>118</v>
      </c>
      <c r="B5" s="9">
        <f>SUM(B3:B4)</f>
        <v>1211</v>
      </c>
      <c r="C5" s="9">
        <f>SUM(C3:C4)</f>
        <v>1772</v>
      </c>
      <c r="D5" s="9">
        <f>SUM(D3:D4)</f>
        <v>3869</v>
      </c>
      <c r="E5" s="9">
        <f>SUM(E3:E4)</f>
        <v>4082</v>
      </c>
      <c r="F5" s="9">
        <f t="shared" ref="F5:G5" si="0">SUM(F3:F4)</f>
        <v>4881</v>
      </c>
      <c r="G5" s="9">
        <f t="shared" si="0"/>
        <v>4754</v>
      </c>
      <c r="H5" s="9"/>
      <c r="I5" s="9"/>
      <c r="J5" s="9"/>
      <c r="K5" s="9"/>
      <c r="L5" s="9"/>
      <c r="M5" s="9"/>
      <c r="N5" s="9">
        <f>SUM(B5:M5)</f>
        <v>20569</v>
      </c>
      <c r="O5" s="243">
        <v>1</v>
      </c>
      <c r="T5" s="48" t="s">
        <v>85</v>
      </c>
      <c r="U5" s="159">
        <v>711</v>
      </c>
      <c r="V5" s="159">
        <v>1307</v>
      </c>
      <c r="W5" s="159">
        <v>3125</v>
      </c>
      <c r="X5" s="159">
        <v>4024</v>
      </c>
      <c r="Y5" s="159">
        <v>4420</v>
      </c>
      <c r="Z5" s="159">
        <v>4539</v>
      </c>
      <c r="AA5" s="159">
        <v>4116</v>
      </c>
      <c r="AB5" s="159">
        <v>3369</v>
      </c>
      <c r="AC5" s="159">
        <v>2558</v>
      </c>
      <c r="AD5" s="159">
        <v>2035</v>
      </c>
      <c r="AE5" s="159">
        <v>1742</v>
      </c>
      <c r="AF5" s="159">
        <v>2343</v>
      </c>
      <c r="AG5" s="159">
        <v>34289</v>
      </c>
    </row>
    <row r="6" spans="1:34" s="5" customFormat="1" ht="15.75" customHeight="1">
      <c r="A6" s="69" t="s">
        <v>119</v>
      </c>
      <c r="B6" s="246">
        <f>B5/AF5-1</f>
        <v>-0.48314127187366629</v>
      </c>
      <c r="C6" s="246">
        <f>C5/B5-1</f>
        <v>0.46325350949628397</v>
      </c>
      <c r="D6" s="246">
        <f>D5/C5-1</f>
        <v>1.1834085778781041</v>
      </c>
      <c r="E6" s="246">
        <f>E5/D5-1</f>
        <v>5.5052985267511012E-2</v>
      </c>
      <c r="F6" s="246">
        <f t="shared" ref="F6:G6" si="1">F5/E5-1</f>
        <v>0.19573738363547277</v>
      </c>
      <c r="G6" s="246">
        <f t="shared" si="1"/>
        <v>-2.6019258348699004E-2</v>
      </c>
      <c r="H6" s="246"/>
      <c r="I6" s="246"/>
      <c r="J6" s="246"/>
      <c r="K6" s="246"/>
      <c r="L6" s="246"/>
      <c r="M6" s="246"/>
      <c r="N6" s="247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248">
        <f>B5/U5-1</f>
        <v>0.70323488045007032</v>
      </c>
      <c r="C7" s="248">
        <f>C5/V5-1</f>
        <v>0.35577658760520281</v>
      </c>
      <c r="D7" s="248">
        <f>D5/W5-1</f>
        <v>0.23808000000000007</v>
      </c>
      <c r="E7" s="248">
        <f>E5/X5-1</f>
        <v>1.4413518886679855E-2</v>
      </c>
      <c r="F7" s="248">
        <f t="shared" ref="F7:G7" si="2">F5/Y5-1</f>
        <v>0.10429864253393673</v>
      </c>
      <c r="G7" s="248">
        <f t="shared" si="2"/>
        <v>4.736726151134607E-2</v>
      </c>
      <c r="H7" s="248"/>
      <c r="I7" s="248"/>
      <c r="J7" s="248"/>
      <c r="K7" s="248"/>
      <c r="L7" s="248"/>
      <c r="M7" s="248"/>
      <c r="N7" s="248">
        <f ca="1">+N5/F13-1</f>
        <v>0.13477877082643719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182" t="s">
        <v>6</v>
      </c>
      <c r="B9" s="184" t="str">
        <f>'R_PTW 2022vs2021'!B9:C9</f>
        <v>JUNE</v>
      </c>
      <c r="C9" s="185"/>
      <c r="D9" s="186" t="s">
        <v>32</v>
      </c>
      <c r="E9" s="188" t="str">
        <f>'R_PTW 2022vs2021'!E9:F9</f>
        <v>JANUARY-JUNE</v>
      </c>
      <c r="F9" s="189"/>
      <c r="G9" s="186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183"/>
      <c r="B10" s="45">
        <f>'R_PTW 2022vs2021'!B10</f>
        <v>2022</v>
      </c>
      <c r="C10" s="45">
        <f>'R_PTW 2022vs2021'!C10</f>
        <v>2021</v>
      </c>
      <c r="D10" s="187"/>
      <c r="E10" s="45">
        <f>'R_PTW 2022vs2021'!E10</f>
        <v>2022</v>
      </c>
      <c r="F10" s="45">
        <f>'R_PTW 2022vs2021'!F10</f>
        <v>2021</v>
      </c>
      <c r="G10" s="187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50">
        <f ca="1">OFFSET(A3,,COUNTA(B3:M3),,)</f>
        <v>3241</v>
      </c>
      <c r="C11" s="150">
        <f ca="1">OFFSET(T3,,COUNTA(B3:M3),,)</f>
        <v>2848</v>
      </c>
      <c r="D11" s="164">
        <f ca="1">+B11/C11-1</f>
        <v>0.13799157303370779</v>
      </c>
      <c r="E11" s="150">
        <f>N3</f>
        <v>14488</v>
      </c>
      <c r="F11" s="151">
        <f ca="1">SUM(OFFSET(U3,,,,COUNTA(B3:M3)))</f>
        <v>12234</v>
      </c>
      <c r="G11" s="164">
        <f ca="1">+E11/F11-1</f>
        <v>0.18424064083701164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50">
        <f ca="1">OFFSET(A4,,COUNTA(B4:M4),,)</f>
        <v>1513</v>
      </c>
      <c r="C12" s="150">
        <f ca="1">OFFSET(T4,,COUNTA(B4:M4),,)</f>
        <v>1691</v>
      </c>
      <c r="D12" s="164">
        <f ca="1">+B12/C12-1</f>
        <v>-0.10526315789473684</v>
      </c>
      <c r="E12" s="150">
        <f>N4</f>
        <v>6081</v>
      </c>
      <c r="F12" s="151">
        <f ca="1">SUM(OFFSET(U4,,,,COUNTA(B4:M4)))</f>
        <v>5892</v>
      </c>
      <c r="G12" s="164">
        <f ca="1">+E12/F12-1</f>
        <v>3.2077393075356397E-2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50">
        <f ca="1">SUM(B11:B12)</f>
        <v>4754</v>
      </c>
      <c r="C13" s="150">
        <f ca="1">SUM(C11:C12)</f>
        <v>4539</v>
      </c>
      <c r="D13" s="164">
        <f ca="1">+B13/C13-1</f>
        <v>4.736726151134607E-2</v>
      </c>
      <c r="E13" s="150">
        <f>SUM(E11:E12)</f>
        <v>20569</v>
      </c>
      <c r="F13" s="150">
        <f ca="1">SUM(F11:F12)</f>
        <v>18126</v>
      </c>
      <c r="G13" s="164">
        <f ca="1">+E13/F13-1</f>
        <v>0.13477877082643719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topLeftCell="C1" zoomScaleNormal="100" workbookViewId="0">
      <selection activeCell="M13" sqref="M13"/>
    </sheetView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190" t="s">
        <v>124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244">
        <v>460</v>
      </c>
      <c r="C6" s="244">
        <v>893</v>
      </c>
      <c r="D6" s="244">
        <v>2168</v>
      </c>
      <c r="E6" s="244">
        <v>3126</v>
      </c>
      <c r="F6" s="244">
        <v>2483</v>
      </c>
      <c r="G6" s="244">
        <v>2401</v>
      </c>
      <c r="H6" s="244">
        <v>2338</v>
      </c>
      <c r="I6" s="244">
        <v>1771</v>
      </c>
      <c r="J6" s="244">
        <v>1224</v>
      </c>
      <c r="K6" s="244">
        <v>881</v>
      </c>
      <c r="L6" s="244">
        <v>617</v>
      </c>
      <c r="M6" s="245">
        <v>741</v>
      </c>
      <c r="N6" s="3">
        <v>14524</v>
      </c>
      <c r="O6" s="82"/>
      <c r="R6" s="83"/>
    </row>
    <row r="7" spans="1:18" s="62" customFormat="1">
      <c r="A7" s="145">
        <v>2020</v>
      </c>
      <c r="B7" s="244">
        <v>698</v>
      </c>
      <c r="C7" s="244">
        <v>1090</v>
      </c>
      <c r="D7" s="244">
        <v>1350</v>
      </c>
      <c r="E7" s="244">
        <v>1613</v>
      </c>
      <c r="F7" s="244">
        <v>2729</v>
      </c>
      <c r="G7" s="244">
        <v>2949</v>
      </c>
      <c r="H7" s="244">
        <v>3027</v>
      </c>
      <c r="I7" s="244">
        <v>2057</v>
      </c>
      <c r="J7" s="244">
        <v>1528</v>
      </c>
      <c r="K7" s="244">
        <v>1113</v>
      </c>
      <c r="L7" s="244">
        <v>999</v>
      </c>
      <c r="M7" s="245">
        <v>2662</v>
      </c>
      <c r="N7" s="3">
        <v>19103</v>
      </c>
      <c r="O7" s="82"/>
      <c r="R7" s="83"/>
    </row>
    <row r="8" spans="1:18" s="62" customFormat="1">
      <c r="A8" s="145">
        <v>2021</v>
      </c>
      <c r="B8" s="244">
        <v>410</v>
      </c>
      <c r="C8" s="244">
        <v>906</v>
      </c>
      <c r="D8" s="244">
        <v>2223</v>
      </c>
      <c r="E8" s="244">
        <v>2884</v>
      </c>
      <c r="F8" s="244">
        <v>2963</v>
      </c>
      <c r="G8" s="244">
        <v>2848</v>
      </c>
      <c r="H8" s="244">
        <v>2423</v>
      </c>
      <c r="I8" s="244">
        <v>1894</v>
      </c>
      <c r="J8" s="244">
        <v>1461</v>
      </c>
      <c r="K8" s="244">
        <v>1186</v>
      </c>
      <c r="L8" s="244">
        <v>1071</v>
      </c>
      <c r="M8" s="245">
        <v>1310</v>
      </c>
      <c r="N8" s="3">
        <v>21815</v>
      </c>
      <c r="O8" s="82"/>
      <c r="R8" s="84"/>
    </row>
    <row r="9" spans="1:18">
      <c r="A9" s="9">
        <v>2022</v>
      </c>
      <c r="B9" s="9">
        <f>+'[1]R_MC&amp;MP struktura 2022'!B10</f>
        <v>856</v>
      </c>
      <c r="C9" s="9">
        <f>+'[1]R_MC&amp;MP struktura 2022'!C10</f>
        <v>1276</v>
      </c>
      <c r="D9" s="9">
        <f>+'[1]R_MC&amp;MP struktura 2022'!D10</f>
        <v>2828</v>
      </c>
      <c r="E9" s="9">
        <f>+'[1]R_MC&amp;MP struktura 2022'!E10</f>
        <v>2875</v>
      </c>
      <c r="F9" s="9">
        <v>3412</v>
      </c>
      <c r="G9" s="9">
        <v>3241</v>
      </c>
      <c r="H9" s="9"/>
      <c r="I9" s="9"/>
      <c r="J9" s="9"/>
      <c r="K9" s="9"/>
      <c r="L9" s="9"/>
      <c r="M9" s="9"/>
      <c r="N9" s="85">
        <f t="shared" ref="N9:N10" si="0">SUM(B9:M9)</f>
        <v>14488</v>
      </c>
      <c r="O9" s="86"/>
    </row>
    <row r="10" spans="1:18">
      <c r="A10" s="133" t="s">
        <v>125</v>
      </c>
      <c r="B10" s="249">
        <f>+B9/B8-1</f>
        <v>1.0878048780487806</v>
      </c>
      <c r="C10" s="249">
        <f>+C9/C8-1</f>
        <v>0.40838852097130252</v>
      </c>
      <c r="D10" s="249">
        <f>+D9/D8-1</f>
        <v>0.27215474583895638</v>
      </c>
      <c r="E10" s="249">
        <f>+E9/E8-1</f>
        <v>-3.1206657420249639E-3</v>
      </c>
      <c r="F10" s="249">
        <f t="shared" ref="F10:G10" si="1">+F9/F8-1</f>
        <v>0.15153560580492753</v>
      </c>
      <c r="G10" s="249">
        <f t="shared" si="1"/>
        <v>0.13799157303370779</v>
      </c>
      <c r="H10" s="249"/>
      <c r="I10" s="249"/>
      <c r="J10" s="249"/>
      <c r="K10" s="249"/>
      <c r="L10" s="249"/>
      <c r="M10" s="249"/>
      <c r="N10" s="249">
        <f ca="1">+N9/F14-1</f>
        <v>0.18424064083701164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39"/>
      <c r="K11" s="139"/>
      <c r="L11" s="139"/>
      <c r="M11" s="139"/>
      <c r="N11" s="140"/>
    </row>
    <row r="12" spans="1:18" ht="24" customHeight="1">
      <c r="A12" s="223" t="s">
        <v>6</v>
      </c>
      <c r="B12" s="184" t="str">
        <f>'R_PTW NEW 2022vs2021'!B9:C9</f>
        <v>JUNE</v>
      </c>
      <c r="C12" s="185"/>
      <c r="D12" s="186" t="s">
        <v>32</v>
      </c>
      <c r="E12" s="188" t="str">
        <f>'R_PTW 2022vs2021'!E9:F9</f>
        <v>JANUARY-JUNE</v>
      </c>
      <c r="F12" s="189"/>
      <c r="G12" s="186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24"/>
      <c r="B13" s="45">
        <f>'R_PTW NEW 2022vs2021'!B10</f>
        <v>2022</v>
      </c>
      <c r="C13" s="45">
        <f>'R_PTW NEW 2022vs2021'!C10</f>
        <v>2021</v>
      </c>
      <c r="D13" s="187"/>
      <c r="E13" s="45">
        <f>'R_PTW NEW 2022vs2021'!E10</f>
        <v>2022</v>
      </c>
      <c r="F13" s="45">
        <f>'R_PTW NEW 2022vs2021'!F10</f>
        <v>2021</v>
      </c>
      <c r="G13" s="187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47">
        <f ca="1">OFFSET(A9,,COUNTA(B10:M10),,)</f>
        <v>3241</v>
      </c>
      <c r="C14" s="147">
        <f ca="1">OFFSET(A8,,COUNTA(B10:M10),,)</f>
        <v>2848</v>
      </c>
      <c r="D14" s="178">
        <f ca="1">+B14/C14-1</f>
        <v>0.13799157303370779</v>
      </c>
      <c r="E14" s="147">
        <f>+N9</f>
        <v>14488</v>
      </c>
      <c r="F14" s="148">
        <f ca="1">SUM(OFFSET(B8,,,,COUNTA(B10:M10)))</f>
        <v>12234</v>
      </c>
      <c r="G14" s="178">
        <f ca="1">+E14/F14-1</f>
        <v>0.18424064083701164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42"/>
      <c r="C15" s="143"/>
      <c r="D15" s="144"/>
      <c r="E15" s="140"/>
      <c r="F15" s="140"/>
      <c r="G15" s="14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topLeftCell="G1" zoomScale="70" zoomScaleNormal="70" workbookViewId="0">
      <selection activeCell="S44" sqref="S44"/>
    </sheetView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06" t="s">
        <v>127</v>
      </c>
      <c r="C2" s="206"/>
      <c r="D2" s="206"/>
      <c r="E2" s="206"/>
      <c r="F2" s="206"/>
      <c r="G2" s="206"/>
      <c r="H2" s="206"/>
      <c r="I2" s="101"/>
      <c r="J2" s="207" t="s">
        <v>128</v>
      </c>
      <c r="K2" s="207"/>
      <c r="L2" s="207"/>
      <c r="M2" s="207"/>
      <c r="N2" s="207"/>
      <c r="O2" s="207"/>
      <c r="P2" s="207"/>
      <c r="R2" s="206" t="s">
        <v>129</v>
      </c>
      <c r="S2" s="206"/>
      <c r="T2" s="206"/>
      <c r="U2" s="206"/>
      <c r="V2" s="206"/>
      <c r="W2" s="206"/>
      <c r="X2" s="206"/>
    </row>
    <row r="3" spans="2:24" ht="15" customHeight="1">
      <c r="B3" s="208" t="s">
        <v>53</v>
      </c>
      <c r="C3" s="210" t="s">
        <v>54</v>
      </c>
      <c r="D3" s="195" t="s">
        <v>157</v>
      </c>
      <c r="E3" s="196"/>
      <c r="F3" s="196"/>
      <c r="G3" s="196"/>
      <c r="H3" s="197"/>
      <c r="I3" s="103"/>
      <c r="J3" s="212" t="s">
        <v>55</v>
      </c>
      <c r="K3" s="215" t="s">
        <v>54</v>
      </c>
      <c r="L3" s="195" t="str">
        <f>D3</f>
        <v>January - June</v>
      </c>
      <c r="M3" s="196"/>
      <c r="N3" s="196"/>
      <c r="O3" s="196"/>
      <c r="P3" s="197"/>
      <c r="R3" s="208" t="s">
        <v>45</v>
      </c>
      <c r="S3" s="210" t="s">
        <v>54</v>
      </c>
      <c r="T3" s="195" t="str">
        <f>L3</f>
        <v>January - June</v>
      </c>
      <c r="U3" s="196"/>
      <c r="V3" s="196"/>
      <c r="W3" s="196"/>
      <c r="X3" s="197"/>
    </row>
    <row r="4" spans="2:24" ht="15" customHeight="1">
      <c r="B4" s="209"/>
      <c r="C4" s="211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13"/>
      <c r="K4" s="216"/>
      <c r="L4" s="201">
        <v>2022</v>
      </c>
      <c r="M4" s="201">
        <v>2021</v>
      </c>
      <c r="N4" s="203" t="s">
        <v>58</v>
      </c>
      <c r="O4" s="203" t="s">
        <v>126</v>
      </c>
      <c r="P4" s="203" t="s">
        <v>86</v>
      </c>
      <c r="R4" s="218"/>
      <c r="S4" s="219"/>
      <c r="T4" s="201">
        <v>2022</v>
      </c>
      <c r="U4" s="221">
        <v>2021</v>
      </c>
      <c r="V4" s="203" t="s">
        <v>58</v>
      </c>
      <c r="W4" s="203" t="s">
        <v>126</v>
      </c>
      <c r="X4" s="203" t="s">
        <v>86</v>
      </c>
    </row>
    <row r="5" spans="2:24">
      <c r="B5" s="266">
        <v>1</v>
      </c>
      <c r="C5" s="267" t="s">
        <v>26</v>
      </c>
      <c r="D5" s="250">
        <v>2797</v>
      </c>
      <c r="E5" s="251">
        <v>0.19305632247377139</v>
      </c>
      <c r="F5" s="250">
        <v>2087</v>
      </c>
      <c r="G5" s="251">
        <v>0.17059015857446461</v>
      </c>
      <c r="H5" s="252">
        <v>0.34020124580737909</v>
      </c>
      <c r="I5" s="109"/>
      <c r="J5" s="214"/>
      <c r="K5" s="217"/>
      <c r="L5" s="202"/>
      <c r="M5" s="202"/>
      <c r="N5" s="202"/>
      <c r="O5" s="202"/>
      <c r="P5" s="202"/>
      <c r="R5" s="209"/>
      <c r="S5" s="220"/>
      <c r="T5" s="202"/>
      <c r="U5" s="222"/>
      <c r="V5" s="202"/>
      <c r="W5" s="202"/>
      <c r="X5" s="202"/>
    </row>
    <row r="6" spans="2:24" ht="15">
      <c r="B6" s="268">
        <v>2</v>
      </c>
      <c r="C6" s="269" t="s">
        <v>25</v>
      </c>
      <c r="D6" s="253">
        <v>1686</v>
      </c>
      <c r="E6" s="254">
        <v>0.11637217007178355</v>
      </c>
      <c r="F6" s="253">
        <v>1357</v>
      </c>
      <c r="G6" s="254">
        <v>0.1109203858100376</v>
      </c>
      <c r="H6" s="255">
        <v>0.24244657332350772</v>
      </c>
      <c r="I6" s="109"/>
      <c r="J6" s="110" t="s">
        <v>76</v>
      </c>
      <c r="K6" s="165" t="s">
        <v>26</v>
      </c>
      <c r="L6" s="271">
        <v>1201</v>
      </c>
      <c r="M6" s="272">
        <v>811</v>
      </c>
      <c r="N6" s="166">
        <f t="shared" ref="N6:N42" si="0">IFERROR(L6/M6-1,"")</f>
        <v>0.48088779284833549</v>
      </c>
      <c r="O6" s="167"/>
      <c r="P6" s="167"/>
      <c r="Q6" s="161"/>
      <c r="R6" s="110" t="s">
        <v>46</v>
      </c>
      <c r="S6" s="165" t="s">
        <v>26</v>
      </c>
      <c r="T6" s="271">
        <v>1157</v>
      </c>
      <c r="U6" s="272">
        <v>778</v>
      </c>
      <c r="V6" s="166">
        <f t="shared" ref="V6:V44" si="1">IFERROR(T6/U6-1,"")</f>
        <v>0.48714652956298199</v>
      </c>
      <c r="W6" s="167"/>
      <c r="X6" s="167"/>
    </row>
    <row r="7" spans="2:24" ht="15">
      <c r="B7" s="268">
        <v>3</v>
      </c>
      <c r="C7" s="269" t="s">
        <v>0</v>
      </c>
      <c r="D7" s="253">
        <v>1522</v>
      </c>
      <c r="E7" s="254">
        <v>0.10505245720596355</v>
      </c>
      <c r="F7" s="253">
        <v>1623</v>
      </c>
      <c r="G7" s="254">
        <v>0.13266307013241785</v>
      </c>
      <c r="H7" s="255">
        <v>-6.2230437461491039E-2</v>
      </c>
      <c r="I7" s="109"/>
      <c r="J7" s="111"/>
      <c r="K7" s="168" t="s">
        <v>27</v>
      </c>
      <c r="L7" s="273">
        <v>1132</v>
      </c>
      <c r="M7" s="274">
        <v>598</v>
      </c>
      <c r="N7" s="169">
        <f t="shared" si="0"/>
        <v>0.89297658862876261</v>
      </c>
      <c r="O7" s="170"/>
      <c r="P7" s="170"/>
      <c r="Q7" s="161"/>
      <c r="R7" s="111"/>
      <c r="S7" s="168" t="s">
        <v>25</v>
      </c>
      <c r="T7" s="273">
        <v>596</v>
      </c>
      <c r="U7" s="274">
        <v>456</v>
      </c>
      <c r="V7" s="169">
        <f t="shared" si="1"/>
        <v>0.30701754385964919</v>
      </c>
      <c r="W7" s="170"/>
      <c r="X7" s="170"/>
    </row>
    <row r="8" spans="2:24" ht="15">
      <c r="B8" s="268">
        <v>4</v>
      </c>
      <c r="C8" s="269" t="s">
        <v>27</v>
      </c>
      <c r="D8" s="253">
        <v>1132</v>
      </c>
      <c r="E8" s="254">
        <v>7.8133627829928221E-2</v>
      </c>
      <c r="F8" s="253">
        <v>598</v>
      </c>
      <c r="G8" s="254">
        <v>4.8880170017982671E-2</v>
      </c>
      <c r="H8" s="255">
        <v>0.89297658862876261</v>
      </c>
      <c r="I8" s="109"/>
      <c r="J8" s="111"/>
      <c r="K8" s="168" t="s">
        <v>25</v>
      </c>
      <c r="L8" s="273">
        <v>663</v>
      </c>
      <c r="M8" s="274">
        <v>494</v>
      </c>
      <c r="N8" s="169">
        <f t="shared" si="0"/>
        <v>0.34210526315789469</v>
      </c>
      <c r="O8" s="170"/>
      <c r="P8" s="170"/>
      <c r="Q8" s="161"/>
      <c r="R8" s="111"/>
      <c r="S8" s="168" t="s">
        <v>87</v>
      </c>
      <c r="T8" s="273">
        <v>367</v>
      </c>
      <c r="U8" s="274">
        <v>299</v>
      </c>
      <c r="V8" s="169">
        <f t="shared" si="1"/>
        <v>0.22742474916387967</v>
      </c>
      <c r="W8" s="170"/>
      <c r="X8" s="170"/>
    </row>
    <row r="9" spans="2:24">
      <c r="B9" s="268">
        <v>5</v>
      </c>
      <c r="C9" s="269" t="s">
        <v>80</v>
      </c>
      <c r="D9" s="253">
        <v>540</v>
      </c>
      <c r="E9" s="256">
        <v>3.7272225289895086E-2</v>
      </c>
      <c r="F9" s="253">
        <v>524</v>
      </c>
      <c r="G9" s="256">
        <v>4.283145332679418E-2</v>
      </c>
      <c r="H9" s="255">
        <v>3.0534351145038219E-2</v>
      </c>
      <c r="I9" s="109"/>
      <c r="J9" s="110"/>
      <c r="K9" s="110" t="s">
        <v>60</v>
      </c>
      <c r="L9" s="163">
        <f>+L10-SUM(L6:L8)</f>
        <v>3346</v>
      </c>
      <c r="M9" s="163">
        <f>+M10-SUM(M6:M8)</f>
        <v>3036</v>
      </c>
      <c r="N9" s="171">
        <f t="shared" si="0"/>
        <v>0.10210803689064551</v>
      </c>
      <c r="O9" s="172"/>
      <c r="P9" s="172"/>
      <c r="Q9" s="161"/>
      <c r="R9" s="110"/>
      <c r="S9" s="110" t="s">
        <v>60</v>
      </c>
      <c r="T9" s="163">
        <f>+T10-SUM(T6:T8)</f>
        <v>1309</v>
      </c>
      <c r="U9" s="163">
        <f>+U10-SUM(U6:U8)</f>
        <v>886</v>
      </c>
      <c r="V9" s="171">
        <f t="shared" si="1"/>
        <v>0.47742663656884865</v>
      </c>
      <c r="W9" s="172"/>
      <c r="X9" s="172"/>
    </row>
    <row r="10" spans="2:24">
      <c r="B10" s="268">
        <v>6</v>
      </c>
      <c r="C10" s="269" t="s">
        <v>101</v>
      </c>
      <c r="D10" s="253">
        <v>525</v>
      </c>
      <c r="E10" s="256">
        <v>3.6236885698509108E-2</v>
      </c>
      <c r="F10" s="253">
        <v>357</v>
      </c>
      <c r="G10" s="256">
        <v>2.918097106424718E-2</v>
      </c>
      <c r="H10" s="255">
        <v>0.47058823529411775</v>
      </c>
      <c r="I10" s="109"/>
      <c r="J10" s="112" t="s">
        <v>76</v>
      </c>
      <c r="K10" s="113"/>
      <c r="L10" s="173">
        <v>6342</v>
      </c>
      <c r="M10" s="173">
        <v>4939</v>
      </c>
      <c r="N10" s="174">
        <f t="shared" si="0"/>
        <v>0.28406560032395212</v>
      </c>
      <c r="O10" s="175">
        <f>L10/$L$42</f>
        <v>0.43774157923799006</v>
      </c>
      <c r="P10" s="175">
        <f>M10/$M$42</f>
        <v>0.40371096942945889</v>
      </c>
      <c r="Q10" s="161"/>
      <c r="R10" s="112" t="s">
        <v>64</v>
      </c>
      <c r="S10" s="113"/>
      <c r="T10" s="173">
        <v>3429</v>
      </c>
      <c r="U10" s="173">
        <v>2419</v>
      </c>
      <c r="V10" s="174">
        <f t="shared" si="1"/>
        <v>0.41752790409260032</v>
      </c>
      <c r="W10" s="175">
        <f>T10/$L$42</f>
        <v>0.2366786305908338</v>
      </c>
      <c r="X10" s="175">
        <f>U10/$M$42</f>
        <v>0.19772764427006703</v>
      </c>
    </row>
    <row r="11" spans="2:24" ht="15">
      <c r="B11" s="268">
        <v>7</v>
      </c>
      <c r="C11" s="269" t="s">
        <v>31</v>
      </c>
      <c r="D11" s="253">
        <v>499</v>
      </c>
      <c r="E11" s="254">
        <v>3.4442297073440091E-2</v>
      </c>
      <c r="F11" s="253">
        <v>506</v>
      </c>
      <c r="G11" s="254">
        <v>4.136014386136995E-2</v>
      </c>
      <c r="H11" s="255">
        <v>-1.3833992094861691E-2</v>
      </c>
      <c r="I11" s="109"/>
      <c r="J11" s="110" t="s">
        <v>77</v>
      </c>
      <c r="K11" s="275" t="s">
        <v>31</v>
      </c>
      <c r="L11" s="271">
        <v>51</v>
      </c>
      <c r="M11" s="272">
        <v>43</v>
      </c>
      <c r="N11" s="166">
        <f t="shared" si="0"/>
        <v>0.18604651162790709</v>
      </c>
      <c r="O11" s="167"/>
      <c r="P11" s="167"/>
      <c r="Q11" s="161"/>
      <c r="R11" s="110" t="s">
        <v>47</v>
      </c>
      <c r="S11" s="275" t="s">
        <v>27</v>
      </c>
      <c r="T11" s="271">
        <v>485</v>
      </c>
      <c r="U11" s="272">
        <v>383</v>
      </c>
      <c r="V11" s="166">
        <f t="shared" si="1"/>
        <v>0.26631853785900783</v>
      </c>
      <c r="W11" s="167"/>
      <c r="X11" s="167"/>
    </row>
    <row r="12" spans="2:24" ht="15">
      <c r="B12" s="268">
        <v>8</v>
      </c>
      <c r="C12" s="269" t="s">
        <v>148</v>
      </c>
      <c r="D12" s="253">
        <v>490</v>
      </c>
      <c r="E12" s="254">
        <v>3.3821093318608504E-2</v>
      </c>
      <c r="F12" s="253">
        <v>236</v>
      </c>
      <c r="G12" s="254">
        <v>1.9290501880006538E-2</v>
      </c>
      <c r="H12" s="255">
        <v>1.0762711864406778</v>
      </c>
      <c r="I12" s="109"/>
      <c r="J12" s="111"/>
      <c r="K12" s="276" t="s">
        <v>71</v>
      </c>
      <c r="L12" s="273">
        <v>28</v>
      </c>
      <c r="M12" s="274">
        <v>25</v>
      </c>
      <c r="N12" s="169">
        <f t="shared" si="0"/>
        <v>0.12000000000000011</v>
      </c>
      <c r="O12" s="170"/>
      <c r="P12" s="170"/>
      <c r="Q12" s="161"/>
      <c r="R12" s="111"/>
      <c r="S12" s="276" t="s">
        <v>144</v>
      </c>
      <c r="T12" s="273">
        <v>202</v>
      </c>
      <c r="U12" s="274">
        <v>97</v>
      </c>
      <c r="V12" s="169">
        <f t="shared" si="1"/>
        <v>1.0824742268041239</v>
      </c>
      <c r="W12" s="170"/>
      <c r="X12" s="170"/>
    </row>
    <row r="13" spans="2:24" ht="15">
      <c r="B13" s="268">
        <v>9</v>
      </c>
      <c r="C13" s="269" t="s">
        <v>72</v>
      </c>
      <c r="D13" s="253">
        <v>480</v>
      </c>
      <c r="E13" s="254">
        <v>3.3130866924351188E-2</v>
      </c>
      <c r="F13" s="253">
        <v>441</v>
      </c>
      <c r="G13" s="254">
        <v>3.6047081902893574E-2</v>
      </c>
      <c r="H13" s="255">
        <v>8.8435374149659962E-2</v>
      </c>
      <c r="I13" s="109"/>
      <c r="J13" s="111"/>
      <c r="K13" s="276" t="s">
        <v>158</v>
      </c>
      <c r="L13" s="273">
        <v>22</v>
      </c>
      <c r="M13" s="274">
        <v>23</v>
      </c>
      <c r="N13" s="169">
        <f t="shared" si="0"/>
        <v>-4.3478260869565188E-2</v>
      </c>
      <c r="O13" s="170"/>
      <c r="P13" s="170"/>
      <c r="Q13" s="161"/>
      <c r="R13" s="111"/>
      <c r="S13" s="276" t="s">
        <v>26</v>
      </c>
      <c r="T13" s="273">
        <v>157</v>
      </c>
      <c r="U13" s="274">
        <v>121</v>
      </c>
      <c r="V13" s="169">
        <f t="shared" si="1"/>
        <v>0.29752066115702469</v>
      </c>
      <c r="W13" s="170"/>
      <c r="X13" s="170"/>
    </row>
    <row r="14" spans="2:24">
      <c r="B14" s="268">
        <v>10</v>
      </c>
      <c r="C14" s="270" t="s">
        <v>44</v>
      </c>
      <c r="D14" s="257">
        <v>463</v>
      </c>
      <c r="E14" s="258">
        <v>3.1957482054113751E-2</v>
      </c>
      <c r="F14" s="257">
        <v>622</v>
      </c>
      <c r="G14" s="258">
        <v>5.0841915971881639E-2</v>
      </c>
      <c r="H14" s="259">
        <v>-0.25562700964630225</v>
      </c>
      <c r="I14" s="109"/>
      <c r="J14" s="110"/>
      <c r="K14" s="110" t="s">
        <v>60</v>
      </c>
      <c r="L14" s="163">
        <f>+L15-SUM(L11:L13)</f>
        <v>42</v>
      </c>
      <c r="M14" s="163">
        <f>+M15-SUM(M11:M13)</f>
        <v>65</v>
      </c>
      <c r="N14" s="171">
        <f t="shared" si="0"/>
        <v>-0.35384615384615381</v>
      </c>
      <c r="O14" s="172"/>
      <c r="P14" s="172"/>
      <c r="Q14" s="161"/>
      <c r="R14" s="110"/>
      <c r="S14" s="110" t="s">
        <v>60</v>
      </c>
      <c r="T14" s="163">
        <f>+T15-SUM(T11:T13)</f>
        <v>486</v>
      </c>
      <c r="U14" s="163">
        <f>+U15-SUM(U11:U13)</f>
        <v>534</v>
      </c>
      <c r="V14" s="171">
        <f t="shared" si="1"/>
        <v>-8.98876404494382E-2</v>
      </c>
      <c r="W14" s="172"/>
      <c r="X14" s="172"/>
    </row>
    <row r="15" spans="2:24">
      <c r="B15" s="204" t="s">
        <v>62</v>
      </c>
      <c r="C15" s="205"/>
      <c r="D15" s="156">
        <f>SUM(D5:D14)</f>
        <v>10134</v>
      </c>
      <c r="E15" s="260">
        <f>SUM(E5:E14)</f>
        <v>0.69947542794036444</v>
      </c>
      <c r="F15" s="156">
        <f>SUM(F5:F14)</f>
        <v>8351</v>
      </c>
      <c r="G15" s="260">
        <f>SUM(G5:G14)</f>
        <v>0.68260585254209594</v>
      </c>
      <c r="H15" s="261">
        <f>+D15/F15-1</f>
        <v>0.21350736438749851</v>
      </c>
      <c r="I15" s="109"/>
      <c r="J15" s="112" t="s">
        <v>77</v>
      </c>
      <c r="K15" s="113"/>
      <c r="L15" s="173">
        <v>143</v>
      </c>
      <c r="M15" s="173">
        <v>156</v>
      </c>
      <c r="N15" s="174">
        <f t="shared" si="0"/>
        <v>-8.333333333333337E-2</v>
      </c>
      <c r="O15" s="175">
        <f>L15/$L$42</f>
        <v>9.8702374378796254E-3</v>
      </c>
      <c r="P15" s="175">
        <f>M15/$M$42</f>
        <v>1.2751348700343305E-2</v>
      </c>
      <c r="Q15" s="161"/>
      <c r="R15" s="112" t="s">
        <v>65</v>
      </c>
      <c r="S15" s="113"/>
      <c r="T15" s="173">
        <v>1330</v>
      </c>
      <c r="U15" s="173">
        <v>1135</v>
      </c>
      <c r="V15" s="174">
        <f t="shared" si="1"/>
        <v>0.17180616740088106</v>
      </c>
      <c r="W15" s="175">
        <f>T15/$L$42</f>
        <v>9.1800110436223076E-2</v>
      </c>
      <c r="X15" s="175">
        <f>U15/$M$42</f>
        <v>9.277423573647213E-2</v>
      </c>
    </row>
    <row r="16" spans="2:24" ht="15">
      <c r="B16" s="198" t="s">
        <v>63</v>
      </c>
      <c r="C16" s="198"/>
      <c r="D16" s="162">
        <f>+D17-D15</f>
        <v>4354</v>
      </c>
      <c r="E16" s="260">
        <f>+D16/D17</f>
        <v>0.30052457205963556</v>
      </c>
      <c r="F16" s="162">
        <f>+F17-F15</f>
        <v>3883</v>
      </c>
      <c r="G16" s="260">
        <f>+F16/F17</f>
        <v>0.31739414745790417</v>
      </c>
      <c r="H16" s="176">
        <f>+D16/F16-1</f>
        <v>0.12129796549060012</v>
      </c>
      <c r="I16" s="109"/>
      <c r="J16" s="110" t="s">
        <v>78</v>
      </c>
      <c r="K16" s="165" t="s">
        <v>26</v>
      </c>
      <c r="L16" s="271">
        <v>433</v>
      </c>
      <c r="M16" s="272">
        <v>291</v>
      </c>
      <c r="N16" s="166">
        <f t="shared" si="0"/>
        <v>0.48797250859106533</v>
      </c>
      <c r="O16" s="167"/>
      <c r="P16" s="167"/>
      <c r="Q16" s="161"/>
      <c r="R16" s="110" t="s">
        <v>48</v>
      </c>
      <c r="S16" s="275" t="s">
        <v>26</v>
      </c>
      <c r="T16" s="271">
        <v>557</v>
      </c>
      <c r="U16" s="272">
        <v>405</v>
      </c>
      <c r="V16" s="166">
        <f t="shared" si="1"/>
        <v>0.37530864197530867</v>
      </c>
      <c r="W16" s="167"/>
      <c r="X16" s="167"/>
    </row>
    <row r="17" spans="2:24" ht="15">
      <c r="B17" s="199" t="s">
        <v>61</v>
      </c>
      <c r="C17" s="199"/>
      <c r="D17" s="262">
        <v>14488</v>
      </c>
      <c r="E17" s="263">
        <v>1</v>
      </c>
      <c r="F17" s="262">
        <v>12234</v>
      </c>
      <c r="G17" s="264">
        <v>1.0000000000000002</v>
      </c>
      <c r="H17" s="265">
        <v>0.21983496808345016</v>
      </c>
      <c r="I17" s="109"/>
      <c r="J17" s="111"/>
      <c r="K17" s="168" t="s">
        <v>80</v>
      </c>
      <c r="L17" s="273">
        <v>155</v>
      </c>
      <c r="M17" s="274">
        <v>181</v>
      </c>
      <c r="N17" s="169">
        <f t="shared" si="0"/>
        <v>-0.14364640883977897</v>
      </c>
      <c r="O17" s="170"/>
      <c r="P17" s="170"/>
      <c r="Q17" s="161"/>
      <c r="R17" s="111"/>
      <c r="S17" s="276" t="s">
        <v>44</v>
      </c>
      <c r="T17" s="273">
        <v>461</v>
      </c>
      <c r="U17" s="274">
        <v>522</v>
      </c>
      <c r="V17" s="169">
        <f t="shared" si="1"/>
        <v>-0.11685823754789271</v>
      </c>
      <c r="W17" s="170"/>
      <c r="X17" s="170"/>
    </row>
    <row r="18" spans="2:24" ht="15">
      <c r="B18" s="200" t="s">
        <v>74</v>
      </c>
      <c r="C18" s="200"/>
      <c r="D18" s="200"/>
      <c r="E18" s="200"/>
      <c r="F18" s="200"/>
      <c r="G18" s="200"/>
      <c r="H18" s="200"/>
      <c r="I18" s="109"/>
      <c r="J18" s="111"/>
      <c r="K18" s="168" t="s">
        <v>31</v>
      </c>
      <c r="L18" s="273">
        <v>134</v>
      </c>
      <c r="M18" s="274">
        <v>116</v>
      </c>
      <c r="N18" s="169">
        <f t="shared" si="0"/>
        <v>0.15517241379310343</v>
      </c>
      <c r="O18" s="170"/>
      <c r="P18" s="170"/>
      <c r="Q18" s="161"/>
      <c r="R18" s="111"/>
      <c r="S18" s="276" t="s">
        <v>148</v>
      </c>
      <c r="T18" s="273">
        <v>456</v>
      </c>
      <c r="U18" s="274">
        <v>206</v>
      </c>
      <c r="V18" s="169">
        <f t="shared" si="1"/>
        <v>1.2135922330097086</v>
      </c>
      <c r="W18" s="170"/>
      <c r="X18" s="170"/>
    </row>
    <row r="19" spans="2:24" ht="12.75" customHeight="1">
      <c r="B19" s="194" t="s">
        <v>41</v>
      </c>
      <c r="C19" s="194"/>
      <c r="D19" s="194"/>
      <c r="E19" s="194"/>
      <c r="F19" s="194"/>
      <c r="G19" s="194"/>
      <c r="H19" s="194"/>
      <c r="I19" s="109"/>
      <c r="J19" s="110"/>
      <c r="K19" s="110" t="s">
        <v>60</v>
      </c>
      <c r="L19" s="163">
        <f>+L20-SUM(L16:L18)</f>
        <v>1355</v>
      </c>
      <c r="M19" s="163">
        <f>+M20-SUM(M16:M18)</f>
        <v>1219</v>
      </c>
      <c r="N19" s="171">
        <f t="shared" si="0"/>
        <v>0.11156685808039368</v>
      </c>
      <c r="O19" s="172"/>
      <c r="P19" s="172"/>
      <c r="Q19" s="161"/>
      <c r="R19" s="110"/>
      <c r="S19" s="110" t="s">
        <v>60</v>
      </c>
      <c r="T19" s="163">
        <f>+T20-SUM(T16:T18)</f>
        <v>2953</v>
      </c>
      <c r="U19" s="163">
        <f>+U20-SUM(U16:U18)</f>
        <v>2734</v>
      </c>
      <c r="V19" s="171">
        <f t="shared" si="1"/>
        <v>8.0102414045354786E-2</v>
      </c>
      <c r="W19" s="172"/>
      <c r="X19" s="172"/>
    </row>
    <row r="20" spans="2:24">
      <c r="B20" s="194"/>
      <c r="C20" s="194"/>
      <c r="D20" s="194"/>
      <c r="E20" s="194"/>
      <c r="F20" s="194"/>
      <c r="G20" s="194"/>
      <c r="H20" s="194"/>
      <c r="I20" s="109"/>
      <c r="J20" s="115" t="s">
        <v>78</v>
      </c>
      <c r="K20" s="116"/>
      <c r="L20" s="173">
        <v>2077</v>
      </c>
      <c r="M20" s="173">
        <v>1807</v>
      </c>
      <c r="N20" s="174">
        <f t="shared" si="0"/>
        <v>0.14941892639734355</v>
      </c>
      <c r="O20" s="175">
        <f>L20/$L$42</f>
        <v>0.1433600220872446</v>
      </c>
      <c r="P20" s="175">
        <f>M20/$M$42</f>
        <v>0.14770312244564329</v>
      </c>
      <c r="Q20" s="161"/>
      <c r="R20" s="112" t="s">
        <v>66</v>
      </c>
      <c r="S20" s="117"/>
      <c r="T20" s="173">
        <v>4427</v>
      </c>
      <c r="U20" s="173">
        <v>3867</v>
      </c>
      <c r="V20" s="174">
        <f t="shared" si="1"/>
        <v>0.14481510214636661</v>
      </c>
      <c r="W20" s="175">
        <f>T20/$L$42</f>
        <v>0.30556322473771397</v>
      </c>
      <c r="X20" s="175">
        <f>U20/$M$42</f>
        <v>0.31608631682197158</v>
      </c>
    </row>
    <row r="21" spans="2:24" ht="12.75" customHeight="1">
      <c r="B21" s="118"/>
      <c r="C21" s="118"/>
      <c r="D21" s="109"/>
      <c r="E21" s="109"/>
      <c r="F21" s="109"/>
      <c r="G21" s="109"/>
      <c r="H21" s="118"/>
      <c r="I21" s="119"/>
      <c r="J21" s="110" t="s">
        <v>79</v>
      </c>
      <c r="K21" s="275" t="s">
        <v>25</v>
      </c>
      <c r="L21" s="271">
        <v>653</v>
      </c>
      <c r="M21" s="272">
        <v>486</v>
      </c>
      <c r="N21" s="166">
        <f t="shared" si="0"/>
        <v>0.34362139917695478</v>
      </c>
      <c r="O21" s="167"/>
      <c r="P21" s="167"/>
      <c r="Q21" s="161"/>
      <c r="R21" s="111" t="s">
        <v>96</v>
      </c>
      <c r="S21" s="275" t="s">
        <v>28</v>
      </c>
      <c r="T21" s="271">
        <v>31</v>
      </c>
      <c r="U21" s="272">
        <v>37</v>
      </c>
      <c r="V21" s="166">
        <f t="shared" si="1"/>
        <v>-0.16216216216216217</v>
      </c>
      <c r="W21" s="167"/>
      <c r="X21" s="167"/>
    </row>
    <row r="22" spans="2:24" ht="15">
      <c r="B22" s="118"/>
      <c r="C22" s="118"/>
      <c r="D22" s="109"/>
      <c r="E22" s="109"/>
      <c r="F22" s="109"/>
      <c r="G22" s="109"/>
      <c r="H22" s="118"/>
      <c r="I22" s="109"/>
      <c r="J22" s="111"/>
      <c r="K22" s="276" t="s">
        <v>26</v>
      </c>
      <c r="L22" s="273">
        <v>427</v>
      </c>
      <c r="M22" s="274">
        <v>412</v>
      </c>
      <c r="N22" s="169">
        <f t="shared" si="0"/>
        <v>3.6407766990291357E-2</v>
      </c>
      <c r="O22" s="170"/>
      <c r="P22" s="170"/>
      <c r="Q22" s="161"/>
      <c r="R22" s="111"/>
      <c r="S22" s="276" t="s">
        <v>30</v>
      </c>
      <c r="T22" s="273">
        <v>22</v>
      </c>
      <c r="U22" s="274">
        <v>32</v>
      </c>
      <c r="V22" s="169">
        <f t="shared" si="1"/>
        <v>-0.3125</v>
      </c>
      <c r="W22" s="170"/>
      <c r="X22" s="170"/>
    </row>
    <row r="23" spans="2:24" ht="15">
      <c r="B23" s="120"/>
      <c r="C23" s="120"/>
      <c r="D23" s="120"/>
      <c r="E23" s="120"/>
      <c r="F23" s="120"/>
      <c r="G23" s="120"/>
      <c r="H23" s="120"/>
      <c r="I23" s="109"/>
      <c r="J23" s="111"/>
      <c r="K23" s="276" t="s">
        <v>30</v>
      </c>
      <c r="L23" s="273">
        <v>211</v>
      </c>
      <c r="M23" s="274">
        <v>149</v>
      </c>
      <c r="N23" s="169">
        <f t="shared" si="0"/>
        <v>0.41610738255033564</v>
      </c>
      <c r="O23" s="170"/>
      <c r="P23" s="170"/>
      <c r="Q23" s="161"/>
      <c r="R23" s="111"/>
      <c r="S23" s="276" t="s">
        <v>0</v>
      </c>
      <c r="T23" s="273">
        <v>15</v>
      </c>
      <c r="U23" s="274">
        <v>23</v>
      </c>
      <c r="V23" s="169">
        <f t="shared" si="1"/>
        <v>-0.34782608695652173</v>
      </c>
      <c r="W23" s="170"/>
      <c r="X23" s="170"/>
    </row>
    <row r="24" spans="2:24">
      <c r="B24" s="120"/>
      <c r="C24" s="120"/>
      <c r="D24" s="120"/>
      <c r="E24" s="120"/>
      <c r="F24" s="120"/>
      <c r="G24" s="120"/>
      <c r="H24" s="120"/>
      <c r="I24" s="109"/>
      <c r="J24" s="110"/>
      <c r="K24" s="110" t="s">
        <v>60</v>
      </c>
      <c r="L24" s="163">
        <f>+L25-SUM(L21:L23)</f>
        <v>471</v>
      </c>
      <c r="M24" s="163">
        <f>+M25-SUM(M21:M23)</f>
        <v>494</v>
      </c>
      <c r="N24" s="171">
        <f t="shared" si="0"/>
        <v>-4.6558704453441346E-2</v>
      </c>
      <c r="O24" s="172"/>
      <c r="P24" s="172"/>
      <c r="Q24" s="161"/>
      <c r="R24" s="110"/>
      <c r="S24" s="110" t="s">
        <v>60</v>
      </c>
      <c r="T24" s="163">
        <f>+T25-SUM(T21:T23)</f>
        <v>3</v>
      </c>
      <c r="U24" s="163">
        <f>+U25-SUM(U21:U23)</f>
        <v>16</v>
      </c>
      <c r="V24" s="171">
        <f t="shared" si="1"/>
        <v>-0.8125</v>
      </c>
      <c r="W24" s="172"/>
      <c r="X24" s="172"/>
    </row>
    <row r="25" spans="2:24">
      <c r="B25" s="120"/>
      <c r="C25" s="120"/>
      <c r="D25" s="120"/>
      <c r="E25" s="120"/>
      <c r="F25" s="120"/>
      <c r="G25" s="120"/>
      <c r="H25" s="120"/>
      <c r="I25" s="109"/>
      <c r="J25" s="121" t="s">
        <v>79</v>
      </c>
      <c r="K25" s="116"/>
      <c r="L25" s="173">
        <v>1762</v>
      </c>
      <c r="M25" s="173">
        <v>1541</v>
      </c>
      <c r="N25" s="174">
        <f t="shared" si="0"/>
        <v>0.14341336794289417</v>
      </c>
      <c r="O25" s="175">
        <f>L25/$L$42</f>
        <v>0.12161789066813915</v>
      </c>
      <c r="P25" s="175">
        <f>M25/$M$42</f>
        <v>0.12596043812326305</v>
      </c>
      <c r="Q25" s="161"/>
      <c r="R25" s="112" t="s">
        <v>97</v>
      </c>
      <c r="S25" s="116"/>
      <c r="T25" s="173">
        <v>71</v>
      </c>
      <c r="U25" s="173">
        <v>108</v>
      </c>
      <c r="V25" s="174">
        <f t="shared" si="1"/>
        <v>-0.34259259259259256</v>
      </c>
      <c r="W25" s="175">
        <f>T25/$L$42</f>
        <v>4.9006073992269462E-3</v>
      </c>
      <c r="X25" s="175">
        <f>U25/$M$42</f>
        <v>8.8278567925453647E-3</v>
      </c>
    </row>
    <row r="26" spans="2:24" ht="15">
      <c r="B26" s="120"/>
      <c r="C26" s="120"/>
      <c r="D26" s="120"/>
      <c r="E26" s="120"/>
      <c r="F26" s="120"/>
      <c r="G26" s="120"/>
      <c r="H26" s="120"/>
      <c r="I26" s="109"/>
      <c r="J26" s="122" t="s">
        <v>150</v>
      </c>
      <c r="K26" s="165" t="s">
        <v>0</v>
      </c>
      <c r="L26" s="271">
        <v>383</v>
      </c>
      <c r="M26" s="272">
        <v>484</v>
      </c>
      <c r="N26" s="166">
        <f t="shared" si="0"/>
        <v>-0.20867768595041325</v>
      </c>
      <c r="O26" s="167"/>
      <c r="P26" s="167"/>
      <c r="Q26" s="161"/>
      <c r="R26" s="122" t="s">
        <v>49</v>
      </c>
      <c r="S26" s="275" t="s">
        <v>26</v>
      </c>
      <c r="T26" s="271">
        <v>137</v>
      </c>
      <c r="U26" s="272">
        <v>126</v>
      </c>
      <c r="V26" s="169">
        <f t="shared" si="1"/>
        <v>8.7301587301587213E-2</v>
      </c>
      <c r="W26" s="167"/>
      <c r="X26" s="167"/>
    </row>
    <row r="27" spans="2:24" ht="15">
      <c r="B27" s="120"/>
      <c r="C27" s="120"/>
      <c r="D27" s="120"/>
      <c r="E27" s="120"/>
      <c r="F27" s="120"/>
      <c r="G27" s="120"/>
      <c r="H27" s="120"/>
      <c r="I27" s="109"/>
      <c r="J27" s="111"/>
      <c r="K27" s="168" t="s">
        <v>101</v>
      </c>
      <c r="L27" s="273">
        <v>224</v>
      </c>
      <c r="M27" s="274">
        <v>168</v>
      </c>
      <c r="N27" s="169">
        <f t="shared" si="0"/>
        <v>0.33333333333333326</v>
      </c>
      <c r="O27" s="170"/>
      <c r="P27" s="170"/>
      <c r="Q27" s="161"/>
      <c r="R27" s="111"/>
      <c r="S27" s="276" t="s">
        <v>25</v>
      </c>
      <c r="T27" s="273">
        <v>124</v>
      </c>
      <c r="U27" s="274">
        <v>72</v>
      </c>
      <c r="V27" s="169">
        <f t="shared" si="1"/>
        <v>0.72222222222222232</v>
      </c>
      <c r="W27" s="170"/>
      <c r="X27" s="170"/>
    </row>
    <row r="28" spans="2:24" ht="15">
      <c r="B28" s="120"/>
      <c r="C28" s="120"/>
      <c r="D28" s="120"/>
      <c r="E28" s="120"/>
      <c r="F28" s="120"/>
      <c r="G28" s="120"/>
      <c r="H28" s="120"/>
      <c r="I28" s="109"/>
      <c r="J28" s="111"/>
      <c r="K28" s="168" t="s">
        <v>25</v>
      </c>
      <c r="L28" s="273">
        <v>207</v>
      </c>
      <c r="M28" s="274">
        <v>201</v>
      </c>
      <c r="N28" s="169">
        <f t="shared" si="0"/>
        <v>2.9850746268656803E-2</v>
      </c>
      <c r="O28" s="170"/>
      <c r="P28" s="170"/>
      <c r="Q28" s="161"/>
      <c r="R28" s="111"/>
      <c r="S28" s="276" t="s">
        <v>142</v>
      </c>
      <c r="T28" s="273">
        <v>71</v>
      </c>
      <c r="U28" s="274">
        <v>48</v>
      </c>
      <c r="V28" s="169">
        <f t="shared" si="1"/>
        <v>0.47916666666666674</v>
      </c>
      <c r="W28" s="170"/>
      <c r="X28" s="170"/>
    </row>
    <row r="29" spans="2:24" ht="12.75" customHeight="1">
      <c r="B29" s="120"/>
      <c r="C29" s="120"/>
      <c r="D29" s="120"/>
      <c r="E29" s="120"/>
      <c r="F29" s="120"/>
      <c r="G29" s="120"/>
      <c r="H29" s="120"/>
      <c r="I29" s="123"/>
      <c r="J29" s="110"/>
      <c r="K29" s="110" t="s">
        <v>60</v>
      </c>
      <c r="L29" s="163">
        <f>+L30-SUM(L26:L28)</f>
        <v>603</v>
      </c>
      <c r="M29" s="163">
        <f>+M30-SUM(M26:M28)</f>
        <v>508</v>
      </c>
      <c r="N29" s="171">
        <f t="shared" si="0"/>
        <v>0.18700787401574792</v>
      </c>
      <c r="O29" s="172"/>
      <c r="P29" s="172"/>
      <c r="Q29" s="161"/>
      <c r="R29" s="110"/>
      <c r="S29" s="110" t="s">
        <v>60</v>
      </c>
      <c r="T29" s="163">
        <f>+T30-SUM(T26:T28)</f>
        <v>135</v>
      </c>
      <c r="U29" s="163">
        <f>+U30-SUM(U26:U28)</f>
        <v>141</v>
      </c>
      <c r="V29" s="171">
        <f t="shared" si="1"/>
        <v>-4.2553191489361653E-2</v>
      </c>
      <c r="W29" s="172"/>
      <c r="X29" s="172"/>
    </row>
    <row r="30" spans="2:24">
      <c r="B30" s="120"/>
      <c r="C30" s="120"/>
      <c r="D30" s="120"/>
      <c r="E30" s="120"/>
      <c r="F30" s="120"/>
      <c r="G30" s="120"/>
      <c r="H30" s="120"/>
      <c r="I30" s="109"/>
      <c r="J30" s="112" t="s">
        <v>150</v>
      </c>
      <c r="K30" s="124"/>
      <c r="L30" s="173">
        <v>1417</v>
      </c>
      <c r="M30" s="173">
        <v>1361</v>
      </c>
      <c r="N30" s="174">
        <f t="shared" si="0"/>
        <v>4.114621601763413E-2</v>
      </c>
      <c r="O30" s="175">
        <f>L30/$L$42</f>
        <v>9.7805080066261735E-2</v>
      </c>
      <c r="P30" s="175">
        <f>M30/$M$42</f>
        <v>0.11124734346902077</v>
      </c>
      <c r="R30" s="112" t="s">
        <v>67</v>
      </c>
      <c r="S30" s="113"/>
      <c r="T30" s="173">
        <v>467</v>
      </c>
      <c r="U30" s="173">
        <v>387</v>
      </c>
      <c r="V30" s="174">
        <f t="shared" si="1"/>
        <v>0.20671834625323005</v>
      </c>
      <c r="W30" s="175">
        <f>T30/$L$42</f>
        <v>3.2233572611816676E-2</v>
      </c>
      <c r="X30" s="175">
        <f>U30/$M$42</f>
        <v>3.1633153506620895E-2</v>
      </c>
    </row>
    <row r="31" spans="2:24" ht="15">
      <c r="B31" s="120"/>
      <c r="C31" s="120"/>
      <c r="D31" s="120"/>
      <c r="E31" s="120"/>
      <c r="F31" s="120"/>
      <c r="G31" s="120"/>
      <c r="H31" s="120"/>
      <c r="I31" s="109"/>
      <c r="J31" s="122" t="s">
        <v>149</v>
      </c>
      <c r="K31" s="165" t="s">
        <v>0</v>
      </c>
      <c r="L31" s="271">
        <v>912</v>
      </c>
      <c r="M31" s="272">
        <v>967</v>
      </c>
      <c r="N31" s="166">
        <f t="shared" si="0"/>
        <v>-5.6876938986556325E-2</v>
      </c>
      <c r="O31" s="167"/>
      <c r="P31" s="167"/>
      <c r="R31" s="110" t="s">
        <v>50</v>
      </c>
      <c r="S31" s="275" t="s">
        <v>0</v>
      </c>
      <c r="T31" s="271">
        <v>265</v>
      </c>
      <c r="U31" s="272">
        <v>222</v>
      </c>
      <c r="V31" s="166">
        <f t="shared" si="1"/>
        <v>0.19369369369369371</v>
      </c>
      <c r="W31" s="167"/>
      <c r="X31" s="167"/>
    </row>
    <row r="32" spans="2:24" ht="15">
      <c r="B32" s="120"/>
      <c r="C32" s="120"/>
      <c r="D32" s="120"/>
      <c r="E32" s="120"/>
      <c r="F32" s="120"/>
      <c r="G32" s="120"/>
      <c r="H32" s="120"/>
      <c r="I32" s="109"/>
      <c r="J32" s="111"/>
      <c r="K32" s="168" t="s">
        <v>26</v>
      </c>
      <c r="L32" s="273">
        <v>463</v>
      </c>
      <c r="M32" s="274">
        <v>350</v>
      </c>
      <c r="N32" s="169">
        <f t="shared" si="0"/>
        <v>0.32285714285714295</v>
      </c>
      <c r="O32" s="170"/>
      <c r="P32" s="170"/>
      <c r="R32" s="111"/>
      <c r="S32" s="276" t="s">
        <v>25</v>
      </c>
      <c r="T32" s="273">
        <v>220</v>
      </c>
      <c r="U32" s="274">
        <v>196</v>
      </c>
      <c r="V32" s="169">
        <f t="shared" si="1"/>
        <v>0.12244897959183665</v>
      </c>
      <c r="W32" s="170"/>
      <c r="X32" s="170"/>
    </row>
    <row r="33" spans="2:24" ht="15">
      <c r="B33" s="120"/>
      <c r="C33" s="120"/>
      <c r="D33" s="120"/>
      <c r="E33" s="120"/>
      <c r="F33" s="120"/>
      <c r="G33" s="120"/>
      <c r="H33" s="120"/>
      <c r="I33" s="109"/>
      <c r="J33" s="111"/>
      <c r="K33" s="168" t="s">
        <v>152</v>
      </c>
      <c r="L33" s="273">
        <v>343</v>
      </c>
      <c r="M33" s="274">
        <v>238</v>
      </c>
      <c r="N33" s="169">
        <f t="shared" si="0"/>
        <v>0.44117647058823528</v>
      </c>
      <c r="O33" s="170"/>
      <c r="P33" s="170"/>
      <c r="R33" s="111"/>
      <c r="S33" s="276" t="s">
        <v>26</v>
      </c>
      <c r="T33" s="273">
        <v>140</v>
      </c>
      <c r="U33" s="274">
        <v>31</v>
      </c>
      <c r="V33" s="169">
        <f t="shared" si="1"/>
        <v>3.5161290322580649</v>
      </c>
      <c r="W33" s="170"/>
      <c r="X33" s="170"/>
    </row>
    <row r="34" spans="2:24">
      <c r="B34" s="120"/>
      <c r="C34" s="120"/>
      <c r="D34" s="120"/>
      <c r="E34" s="120"/>
      <c r="F34" s="120"/>
      <c r="G34" s="120"/>
      <c r="H34" s="120"/>
      <c r="I34" s="109"/>
      <c r="J34" s="110"/>
      <c r="K34" s="110" t="s">
        <v>60</v>
      </c>
      <c r="L34" s="163">
        <f>+L35-SUM(L31:L33)</f>
        <v>701</v>
      </c>
      <c r="M34" s="163">
        <f>+M35-SUM(M31:M33)</f>
        <v>761</v>
      </c>
      <c r="N34" s="171">
        <f t="shared" si="0"/>
        <v>-7.88436268068331E-2</v>
      </c>
      <c r="O34" s="172"/>
      <c r="P34" s="172"/>
      <c r="R34" s="110"/>
      <c r="S34" s="110" t="s">
        <v>60</v>
      </c>
      <c r="T34" s="163">
        <f>+T35-SUM(T31:T33)</f>
        <v>427</v>
      </c>
      <c r="U34" s="163">
        <f>+U35-SUM(U31:U33)</f>
        <v>281</v>
      </c>
      <c r="V34" s="171">
        <f t="shared" si="1"/>
        <v>0.51957295373665491</v>
      </c>
      <c r="W34" s="172"/>
      <c r="X34" s="172"/>
    </row>
    <row r="35" spans="2:24">
      <c r="B35" s="120"/>
      <c r="C35" s="120"/>
      <c r="D35" s="120"/>
      <c r="E35" s="120"/>
      <c r="F35" s="120"/>
      <c r="G35" s="120"/>
      <c r="H35" s="120"/>
      <c r="I35" s="109"/>
      <c r="J35" s="112" t="s">
        <v>151</v>
      </c>
      <c r="K35" s="124"/>
      <c r="L35" s="173">
        <v>2419</v>
      </c>
      <c r="M35" s="173">
        <v>2316</v>
      </c>
      <c r="N35" s="174">
        <f t="shared" si="0"/>
        <v>4.4473229706390338E-2</v>
      </c>
      <c r="O35" s="175">
        <f>L35/$L$42</f>
        <v>0.16696576477084485</v>
      </c>
      <c r="P35" s="175">
        <f>M35/$M$42</f>
        <v>0.1893084845512506</v>
      </c>
      <c r="R35" s="112" t="s">
        <v>68</v>
      </c>
      <c r="S35" s="113"/>
      <c r="T35" s="173">
        <v>1052</v>
      </c>
      <c r="U35" s="173">
        <v>730</v>
      </c>
      <c r="V35" s="174">
        <f t="shared" si="1"/>
        <v>0.44109589041095898</v>
      </c>
      <c r="W35" s="175">
        <f>T35/$L$42</f>
        <v>7.2611816675869689E-2</v>
      </c>
      <c r="X35" s="175">
        <f>U35/$M$42</f>
        <v>5.9669772764427004E-2</v>
      </c>
    </row>
    <row r="36" spans="2:24" ht="15">
      <c r="B36" s="120"/>
      <c r="C36" s="120"/>
      <c r="D36" s="120"/>
      <c r="E36" s="120"/>
      <c r="F36" s="120"/>
      <c r="G36" s="120"/>
      <c r="H36" s="120"/>
      <c r="I36" s="109"/>
      <c r="J36" s="122" t="s">
        <v>75</v>
      </c>
      <c r="K36" s="165" t="s">
        <v>153</v>
      </c>
      <c r="L36" s="271">
        <v>55</v>
      </c>
      <c r="M36" s="272">
        <v>26</v>
      </c>
      <c r="N36" s="166">
        <f t="shared" si="0"/>
        <v>1.1153846153846154</v>
      </c>
      <c r="O36" s="167"/>
      <c r="P36" s="167"/>
      <c r="R36" s="110" t="s">
        <v>51</v>
      </c>
      <c r="S36" s="275" t="s">
        <v>0</v>
      </c>
      <c r="T36" s="271">
        <v>782</v>
      </c>
      <c r="U36" s="272">
        <v>925</v>
      </c>
      <c r="V36" s="166">
        <f t="shared" si="1"/>
        <v>-0.15459459459459457</v>
      </c>
      <c r="W36" s="167"/>
      <c r="X36" s="167"/>
    </row>
    <row r="37" spans="2:24" ht="12.75" customHeight="1">
      <c r="B37" s="120"/>
      <c r="C37" s="120"/>
      <c r="D37" s="120"/>
      <c r="E37" s="120"/>
      <c r="F37" s="120"/>
      <c r="G37" s="120"/>
      <c r="H37" s="120"/>
      <c r="I37" s="109"/>
      <c r="J37" s="111"/>
      <c r="K37" s="168" t="s">
        <v>159</v>
      </c>
      <c r="L37" s="273">
        <v>50</v>
      </c>
      <c r="M37" s="274">
        <v>17</v>
      </c>
      <c r="N37" s="169">
        <f t="shared" si="0"/>
        <v>1.9411764705882355</v>
      </c>
      <c r="O37" s="170"/>
      <c r="P37" s="170"/>
      <c r="R37" s="111"/>
      <c r="S37" s="276" t="s">
        <v>26</v>
      </c>
      <c r="T37" s="273">
        <v>450</v>
      </c>
      <c r="U37" s="274">
        <v>499</v>
      </c>
      <c r="V37" s="169">
        <f t="shared" si="1"/>
        <v>-9.8196392785571129E-2</v>
      </c>
      <c r="W37" s="170"/>
      <c r="X37" s="170"/>
    </row>
    <row r="38" spans="2:24" ht="12.75" customHeight="1">
      <c r="B38" s="120"/>
      <c r="C38" s="120"/>
      <c r="D38" s="120"/>
      <c r="E38" s="120"/>
      <c r="F38" s="120"/>
      <c r="G38" s="120"/>
      <c r="H38" s="120"/>
      <c r="I38" s="109"/>
      <c r="J38" s="111"/>
      <c r="K38" s="168" t="s">
        <v>98</v>
      </c>
      <c r="L38" s="273">
        <v>42</v>
      </c>
      <c r="M38" s="274">
        <v>5</v>
      </c>
      <c r="N38" s="169">
        <f t="shared" si="0"/>
        <v>7.4</v>
      </c>
      <c r="O38" s="170"/>
      <c r="P38" s="170"/>
      <c r="R38" s="111"/>
      <c r="S38" s="276" t="s">
        <v>25</v>
      </c>
      <c r="T38" s="273">
        <v>293</v>
      </c>
      <c r="U38" s="274">
        <v>210</v>
      </c>
      <c r="V38" s="169">
        <f t="shared" si="1"/>
        <v>0.39523809523809517</v>
      </c>
      <c r="W38" s="170"/>
      <c r="X38" s="170"/>
    </row>
    <row r="39" spans="2:24" ht="12.75" customHeight="1">
      <c r="B39" s="120"/>
      <c r="C39" s="120"/>
      <c r="D39" s="120"/>
      <c r="E39" s="120"/>
      <c r="F39" s="120"/>
      <c r="G39" s="120"/>
      <c r="H39" s="120"/>
      <c r="I39" s="109"/>
      <c r="J39" s="110"/>
      <c r="K39" s="110" t="s">
        <v>60</v>
      </c>
      <c r="L39" s="163">
        <f>+L40-SUM(L36:L38)</f>
        <v>181</v>
      </c>
      <c r="M39" s="163">
        <f>+M40-SUM(M36:M38)</f>
        <v>66</v>
      </c>
      <c r="N39" s="171">
        <f t="shared" si="0"/>
        <v>1.7424242424242422</v>
      </c>
      <c r="O39" s="172"/>
      <c r="P39" s="172"/>
      <c r="R39" s="110"/>
      <c r="S39" s="110" t="s">
        <v>60</v>
      </c>
      <c r="T39" s="163">
        <f>+T40-SUM(T36:T38)</f>
        <v>1222</v>
      </c>
      <c r="U39" s="163">
        <f>+U40-SUM(U36:U38)</f>
        <v>1275</v>
      </c>
      <c r="V39" s="171">
        <f t="shared" si="1"/>
        <v>-4.1568627450980444E-2</v>
      </c>
      <c r="W39" s="172"/>
      <c r="X39" s="172"/>
    </row>
    <row r="40" spans="2:24" ht="12.75" customHeight="1">
      <c r="B40" s="120"/>
      <c r="C40" s="120"/>
      <c r="D40" s="120"/>
      <c r="E40" s="120"/>
      <c r="F40" s="120"/>
      <c r="G40" s="120"/>
      <c r="H40" s="120"/>
      <c r="I40" s="109"/>
      <c r="J40" s="112" t="s">
        <v>75</v>
      </c>
      <c r="K40" s="125"/>
      <c r="L40" s="173">
        <v>328</v>
      </c>
      <c r="M40" s="173">
        <v>114</v>
      </c>
      <c r="N40" s="174">
        <f t="shared" si="0"/>
        <v>1.8771929824561404</v>
      </c>
      <c r="O40" s="175">
        <f>L40/$L$42</f>
        <v>2.2639425731639979E-2</v>
      </c>
      <c r="P40" s="175">
        <f>M40/$M$42</f>
        <v>9.3182932810201083E-3</v>
      </c>
      <c r="R40" s="112" t="s">
        <v>69</v>
      </c>
      <c r="S40" s="116"/>
      <c r="T40" s="173">
        <v>2747</v>
      </c>
      <c r="U40" s="173">
        <v>2909</v>
      </c>
      <c r="V40" s="174">
        <f t="shared" si="1"/>
        <v>-5.568924028875899E-2</v>
      </c>
      <c r="W40" s="175">
        <f>T40/$L$42</f>
        <v>0.18960519050248481</v>
      </c>
      <c r="X40" s="175">
        <f>U40/$M$42</f>
        <v>0.23777995749550435</v>
      </c>
    </row>
    <row r="41" spans="2:24" ht="15">
      <c r="B41" s="120"/>
      <c r="C41" s="120"/>
      <c r="D41" s="120"/>
      <c r="E41" s="120"/>
      <c r="F41" s="120"/>
      <c r="G41" s="120"/>
      <c r="H41" s="120"/>
      <c r="I41" s="109"/>
      <c r="J41" s="112" t="s">
        <v>154</v>
      </c>
      <c r="K41" s="125"/>
      <c r="L41" s="173">
        <v>0</v>
      </c>
      <c r="M41" s="173">
        <v>0</v>
      </c>
      <c r="N41" s="174" t="str">
        <f t="shared" si="0"/>
        <v/>
      </c>
      <c r="O41" s="175">
        <f>L41/$L$42</f>
        <v>0</v>
      </c>
      <c r="P41" s="175">
        <f>M41/$M$42</f>
        <v>0</v>
      </c>
      <c r="R41" s="122" t="s">
        <v>52</v>
      </c>
      <c r="S41" s="275" t="s">
        <v>31</v>
      </c>
      <c r="T41" s="271">
        <v>228</v>
      </c>
      <c r="U41" s="272">
        <v>153</v>
      </c>
      <c r="V41" s="166">
        <f t="shared" si="1"/>
        <v>0.49019607843137258</v>
      </c>
      <c r="W41" s="167"/>
      <c r="X41" s="167"/>
    </row>
    <row r="42" spans="2:24" ht="15">
      <c r="B42" s="120"/>
      <c r="C42" s="120"/>
      <c r="D42" s="120"/>
      <c r="E42" s="120"/>
      <c r="F42" s="120"/>
      <c r="G42" s="120"/>
      <c r="H42" s="120"/>
      <c r="I42" s="109"/>
      <c r="J42" s="192" t="s">
        <v>61</v>
      </c>
      <c r="K42" s="193"/>
      <c r="L42" s="157">
        <f>SUM(L10,L15,L25,L20,L30,L35,L40,L41)</f>
        <v>14488</v>
      </c>
      <c r="M42" s="157">
        <f>SUM(M10,M15,M25,M20,M30,M35,M40,M41)</f>
        <v>12234</v>
      </c>
      <c r="N42" s="176">
        <f t="shared" si="0"/>
        <v>0.18424064083701164</v>
      </c>
      <c r="O42" s="177">
        <f>SUM(O10,O15,O20,O25,O30,O40,O41)</f>
        <v>0.83303423522915521</v>
      </c>
      <c r="P42" s="177">
        <f>SUM(P10,P15,P20,P25,P30,P40,P41)</f>
        <v>0.8106915154487494</v>
      </c>
      <c r="R42" s="111"/>
      <c r="S42" s="276" t="s">
        <v>26</v>
      </c>
      <c r="T42" s="273">
        <v>197</v>
      </c>
      <c r="U42" s="274">
        <v>124</v>
      </c>
      <c r="V42" s="169">
        <f t="shared" si="1"/>
        <v>0.58870967741935476</v>
      </c>
      <c r="W42" s="170"/>
      <c r="X42" s="170"/>
    </row>
    <row r="43" spans="2:24" ht="15">
      <c r="B43" s="120"/>
      <c r="C43" s="120"/>
      <c r="D43" s="120"/>
      <c r="E43" s="120"/>
      <c r="F43" s="120"/>
      <c r="G43" s="120"/>
      <c r="H43" s="120"/>
      <c r="I43" s="109"/>
      <c r="J43" s="109"/>
      <c r="K43" s="109"/>
      <c r="L43" s="109"/>
      <c r="R43" s="111"/>
      <c r="S43" s="276" t="s">
        <v>71</v>
      </c>
      <c r="T43" s="273">
        <v>151</v>
      </c>
      <c r="U43" s="274">
        <v>128</v>
      </c>
      <c r="V43" s="169">
        <f t="shared" si="1"/>
        <v>0.1796875</v>
      </c>
      <c r="W43" s="170"/>
      <c r="X43" s="170"/>
    </row>
    <row r="44" spans="2:24">
      <c r="B44" s="120"/>
      <c r="C44" s="120"/>
      <c r="D44" s="120"/>
      <c r="E44" s="120"/>
      <c r="F44" s="120"/>
      <c r="G44" s="120"/>
      <c r="H44" s="120"/>
      <c r="I44" s="109"/>
      <c r="J44" s="109"/>
      <c r="K44" s="109"/>
      <c r="L44" s="109"/>
      <c r="R44" s="110"/>
      <c r="S44" s="110" t="s">
        <v>60</v>
      </c>
      <c r="T44" s="163">
        <f>+T45-SUM(T41:T43)</f>
        <v>208</v>
      </c>
      <c r="U44" s="163">
        <f>+U45-SUM(U41:U43)</f>
        <v>203</v>
      </c>
      <c r="V44" s="171">
        <f t="shared" si="1"/>
        <v>2.4630541871921263E-2</v>
      </c>
      <c r="W44" s="172"/>
      <c r="X44" s="172"/>
    </row>
    <row r="45" spans="2:24">
      <c r="B45" s="120"/>
      <c r="C45" s="120"/>
      <c r="D45" s="120"/>
      <c r="E45" s="120"/>
      <c r="F45" s="120"/>
      <c r="G45" s="120"/>
      <c r="H45" s="120"/>
      <c r="I45" s="109"/>
      <c r="J45" s="109"/>
      <c r="K45" s="109"/>
      <c r="L45" s="109"/>
      <c r="R45" s="112" t="s">
        <v>70</v>
      </c>
      <c r="S45" s="116"/>
      <c r="T45" s="155">
        <v>784</v>
      </c>
      <c r="U45" s="155">
        <v>608</v>
      </c>
      <c r="V45" s="114">
        <v>0.28947368421052633</v>
      </c>
      <c r="W45" s="127">
        <v>5.4113749309773605E-2</v>
      </c>
      <c r="X45" s="127">
        <v>4.9697564165440578E-2</v>
      </c>
    </row>
    <row r="46" spans="2:24">
      <c r="B46" s="120"/>
      <c r="C46" s="120"/>
      <c r="D46" s="120"/>
      <c r="E46" s="120"/>
      <c r="F46" s="120"/>
      <c r="G46" s="120"/>
      <c r="H46" s="120"/>
      <c r="I46" s="109"/>
      <c r="J46" s="109"/>
      <c r="K46" s="109"/>
      <c r="L46" s="109"/>
      <c r="R46" s="112" t="s">
        <v>145</v>
      </c>
      <c r="S46" s="125"/>
      <c r="T46" s="155">
        <v>181</v>
      </c>
      <c r="U46" s="155">
        <v>71</v>
      </c>
      <c r="V46" s="114">
        <v>1.5492957746478875</v>
      </c>
      <c r="W46" s="127">
        <v>1.2493097736057427E-2</v>
      </c>
      <c r="X46" s="127">
        <v>5.80349844695112E-3</v>
      </c>
    </row>
    <row r="47" spans="2:24">
      <c r="B47" s="120"/>
      <c r="C47" s="120"/>
      <c r="D47" s="120"/>
      <c r="E47" s="120"/>
      <c r="F47" s="120"/>
      <c r="G47" s="120"/>
      <c r="H47" s="120"/>
      <c r="I47" s="109"/>
      <c r="J47" s="109"/>
      <c r="K47" s="109"/>
      <c r="L47" s="109"/>
      <c r="R47" s="192" t="s">
        <v>61</v>
      </c>
      <c r="S47" s="193"/>
      <c r="T47" s="155">
        <v>14488</v>
      </c>
      <c r="U47" s="155">
        <v>12234</v>
      </c>
      <c r="V47" s="114">
        <v>0.18424064083701164</v>
      </c>
      <c r="W47" s="149">
        <v>1</v>
      </c>
      <c r="X47" s="149">
        <v>1</v>
      </c>
    </row>
    <row r="48" spans="2:24">
      <c r="B48" s="120"/>
      <c r="C48" s="120"/>
      <c r="D48" s="120"/>
      <c r="E48" s="120"/>
      <c r="F48" s="120"/>
      <c r="G48" s="120"/>
      <c r="H48" s="120"/>
      <c r="I48" s="109"/>
      <c r="J48" s="109"/>
      <c r="K48" s="109"/>
      <c r="L48" s="109"/>
    </row>
    <row r="49" spans="2:24">
      <c r="B49" s="120"/>
      <c r="C49" s="120"/>
      <c r="D49" s="120"/>
      <c r="E49" s="120"/>
      <c r="F49" s="120"/>
      <c r="G49" s="120"/>
      <c r="H49" s="120"/>
      <c r="I49" s="109"/>
      <c r="J49" s="109"/>
      <c r="K49" s="109"/>
      <c r="L49" s="109"/>
    </row>
    <row r="50" spans="2:24">
      <c r="B50" s="120"/>
      <c r="C50" s="120"/>
      <c r="D50" s="120"/>
      <c r="E50" s="120"/>
      <c r="F50" s="120"/>
      <c r="G50" s="120"/>
      <c r="H50" s="120"/>
      <c r="I50" s="109"/>
      <c r="J50" s="109"/>
      <c r="K50" s="109"/>
      <c r="L50" s="109"/>
    </row>
    <row r="51" spans="2:24">
      <c r="B51" s="120"/>
      <c r="C51" s="120"/>
      <c r="D51" s="120"/>
      <c r="E51" s="120"/>
      <c r="F51" s="120"/>
      <c r="G51" s="120"/>
      <c r="H51" s="120"/>
      <c r="I51" s="109"/>
      <c r="J51" s="109"/>
      <c r="K51" s="109"/>
      <c r="L51" s="109"/>
    </row>
    <row r="52" spans="2:24">
      <c r="B52" s="120"/>
      <c r="C52" s="120"/>
      <c r="D52" s="120"/>
      <c r="E52" s="120"/>
      <c r="F52" s="120"/>
      <c r="G52" s="120"/>
      <c r="H52" s="120"/>
      <c r="I52" s="109"/>
      <c r="J52" s="109"/>
      <c r="K52" s="109"/>
      <c r="L52" s="109"/>
    </row>
    <row r="53" spans="2:24">
      <c r="B53" s="120"/>
      <c r="C53" s="120"/>
      <c r="D53" s="120"/>
      <c r="E53" s="120"/>
      <c r="F53" s="120"/>
      <c r="G53" s="120"/>
      <c r="H53" s="120"/>
      <c r="I53" s="109"/>
      <c r="J53" s="109"/>
      <c r="K53" s="109"/>
      <c r="L53" s="109"/>
    </row>
    <row r="54" spans="2:24">
      <c r="B54" s="120"/>
      <c r="C54" s="120"/>
      <c r="D54" s="120"/>
      <c r="E54" s="120"/>
      <c r="F54" s="120"/>
      <c r="G54" s="120"/>
      <c r="H54" s="120"/>
      <c r="I54" s="109"/>
      <c r="J54" s="109"/>
      <c r="K54" s="109"/>
      <c r="L54" s="109"/>
    </row>
    <row r="55" spans="2:24">
      <c r="B55" s="120"/>
      <c r="C55" s="120"/>
      <c r="D55" s="120"/>
      <c r="E55" s="120"/>
      <c r="F55" s="120"/>
      <c r="G55" s="120"/>
      <c r="H55" s="120"/>
      <c r="I55" s="109"/>
      <c r="J55" s="109"/>
      <c r="K55" s="109"/>
      <c r="L55" s="109"/>
    </row>
    <row r="56" spans="2:24">
      <c r="B56" s="120"/>
      <c r="C56" s="120"/>
      <c r="D56" s="120"/>
      <c r="E56" s="120"/>
      <c r="F56" s="120"/>
      <c r="G56" s="120"/>
      <c r="H56" s="120"/>
      <c r="I56" s="109"/>
      <c r="J56" s="109"/>
      <c r="K56" s="109"/>
      <c r="L56" s="109"/>
    </row>
    <row r="57" spans="2:24">
      <c r="B57" s="120"/>
      <c r="C57" s="120"/>
      <c r="D57" s="120"/>
      <c r="E57" s="120"/>
      <c r="F57" s="120"/>
      <c r="G57" s="120"/>
      <c r="H57" s="120"/>
      <c r="I57" s="109"/>
      <c r="J57" s="109"/>
      <c r="K57" s="109"/>
      <c r="L57" s="109"/>
    </row>
    <row r="58" spans="2:24">
      <c r="B58" s="120"/>
      <c r="C58" s="120"/>
      <c r="D58" s="120"/>
      <c r="E58" s="120"/>
      <c r="F58" s="120"/>
      <c r="G58" s="120"/>
      <c r="H58" s="120"/>
      <c r="I58" s="109"/>
      <c r="J58" s="109"/>
      <c r="K58" s="109"/>
      <c r="L58" s="109"/>
      <c r="R58" s="119"/>
      <c r="S58" s="119"/>
      <c r="T58" s="119"/>
      <c r="U58" s="119"/>
      <c r="V58" s="119"/>
      <c r="W58" s="119"/>
      <c r="X58" s="119"/>
    </row>
    <row r="59" spans="2:24">
      <c r="B59" s="120"/>
      <c r="C59" s="120"/>
      <c r="D59" s="120"/>
      <c r="E59" s="120"/>
      <c r="F59" s="120"/>
      <c r="G59" s="120"/>
      <c r="H59" s="120"/>
      <c r="I59" s="109"/>
      <c r="J59" s="109"/>
      <c r="K59" s="109"/>
      <c r="L59" s="109"/>
      <c r="R59" s="119"/>
      <c r="S59" s="119"/>
      <c r="T59" s="119"/>
      <c r="U59" s="119"/>
      <c r="V59" s="119"/>
      <c r="W59" s="119"/>
      <c r="X59" s="119"/>
    </row>
    <row r="60" spans="2:24">
      <c r="B60" s="120"/>
      <c r="C60" s="120"/>
      <c r="D60" s="120"/>
      <c r="E60" s="120"/>
      <c r="F60" s="120"/>
      <c r="G60" s="120"/>
      <c r="H60" s="120"/>
      <c r="I60" s="109"/>
      <c r="J60" s="109"/>
      <c r="K60" s="109"/>
      <c r="L60" s="109"/>
      <c r="R60" s="119"/>
      <c r="S60" s="119"/>
      <c r="T60" s="119"/>
      <c r="U60" s="119"/>
      <c r="V60" s="119"/>
      <c r="W60" s="119"/>
      <c r="X60" s="119"/>
    </row>
    <row r="61" spans="2:24" s="119" customFormat="1">
      <c r="B61" s="120"/>
      <c r="C61" s="120"/>
      <c r="D61" s="120"/>
      <c r="E61" s="120"/>
      <c r="F61" s="120"/>
      <c r="G61" s="120"/>
      <c r="H61" s="120"/>
      <c r="J61" s="109"/>
      <c r="K61" s="109"/>
      <c r="L61" s="109"/>
      <c r="M61" s="102"/>
      <c r="N61" s="102"/>
      <c r="O61" s="102"/>
      <c r="P61" s="102"/>
      <c r="Q61" s="102"/>
    </row>
    <row r="62" spans="2:24" s="119" customFormat="1" ht="12.75" customHeight="1">
      <c r="B62" s="120"/>
      <c r="C62" s="120"/>
      <c r="D62" s="120"/>
      <c r="E62" s="120"/>
      <c r="F62" s="120"/>
      <c r="G62" s="120"/>
      <c r="H62" s="120"/>
      <c r="J62" s="109"/>
      <c r="K62" s="109"/>
      <c r="L62" s="109"/>
      <c r="M62" s="102"/>
      <c r="N62" s="102"/>
      <c r="O62" s="102"/>
      <c r="P62" s="102"/>
    </row>
    <row r="63" spans="2:24" s="119" customFormat="1">
      <c r="B63" s="120"/>
      <c r="C63" s="120"/>
      <c r="D63" s="120"/>
      <c r="E63" s="120"/>
      <c r="F63" s="120"/>
      <c r="G63" s="120"/>
      <c r="H63" s="120"/>
    </row>
    <row r="64" spans="2:24" s="119" customFormat="1">
      <c r="B64" s="120"/>
      <c r="C64" s="120"/>
      <c r="D64" s="120"/>
      <c r="E64" s="120"/>
      <c r="F64" s="120"/>
      <c r="G64" s="120"/>
      <c r="H64" s="120"/>
    </row>
    <row r="65" spans="2:24" s="119" customFormat="1">
      <c r="B65" s="120"/>
      <c r="C65" s="120"/>
      <c r="D65" s="120"/>
      <c r="E65" s="120"/>
      <c r="F65" s="120"/>
      <c r="G65" s="120"/>
      <c r="H65" s="120"/>
    </row>
    <row r="66" spans="2:24" s="119" customFormat="1">
      <c r="B66" s="120"/>
      <c r="C66" s="120"/>
      <c r="D66" s="120"/>
      <c r="E66" s="120"/>
      <c r="F66" s="120"/>
      <c r="G66" s="120"/>
      <c r="H66" s="120"/>
    </row>
    <row r="67" spans="2:24" s="119" customFormat="1">
      <c r="B67" s="120"/>
      <c r="C67" s="120"/>
      <c r="D67" s="120"/>
      <c r="E67" s="120"/>
      <c r="F67" s="120"/>
      <c r="G67" s="120"/>
      <c r="H67" s="120"/>
    </row>
    <row r="68" spans="2:24" s="119" customFormat="1">
      <c r="B68" s="120"/>
      <c r="C68" s="120"/>
      <c r="D68" s="120"/>
      <c r="E68" s="120"/>
      <c r="F68" s="120"/>
      <c r="G68" s="120"/>
      <c r="H68" s="120"/>
      <c r="R68" s="102"/>
      <c r="S68" s="102"/>
      <c r="T68" s="102"/>
      <c r="U68" s="102"/>
      <c r="V68" s="102"/>
      <c r="W68" s="102"/>
      <c r="X68" s="102"/>
    </row>
    <row r="69" spans="2:24" s="119" customFormat="1">
      <c r="B69" s="120"/>
      <c r="C69" s="120"/>
      <c r="D69" s="120"/>
      <c r="E69" s="120"/>
      <c r="F69" s="120"/>
      <c r="G69" s="120"/>
      <c r="H69" s="120"/>
      <c r="R69" s="102"/>
      <c r="S69" s="102"/>
      <c r="T69" s="102"/>
      <c r="U69" s="102"/>
      <c r="V69" s="102"/>
      <c r="W69" s="102"/>
      <c r="X69" s="102"/>
    </row>
    <row r="70" spans="2:24" s="119" customFormat="1">
      <c r="B70" s="120"/>
      <c r="C70" s="120"/>
      <c r="D70" s="120"/>
      <c r="E70" s="120"/>
      <c r="F70" s="120"/>
      <c r="G70" s="120"/>
      <c r="H70" s="120"/>
      <c r="R70" s="102"/>
      <c r="S70" s="102"/>
      <c r="T70" s="102"/>
      <c r="U70" s="102"/>
      <c r="V70" s="102"/>
      <c r="W70" s="102"/>
      <c r="X70" s="102"/>
    </row>
    <row r="71" spans="2:24">
      <c r="B71" s="120"/>
      <c r="C71" s="120"/>
      <c r="D71" s="120"/>
      <c r="E71" s="120"/>
      <c r="F71" s="120"/>
      <c r="G71" s="120"/>
      <c r="H71" s="120"/>
      <c r="I71" s="109"/>
      <c r="J71" s="119"/>
      <c r="K71" s="119"/>
      <c r="L71" s="119"/>
      <c r="M71" s="119"/>
      <c r="N71" s="119"/>
      <c r="O71" s="119"/>
      <c r="P71" s="119"/>
      <c r="Q71" s="119"/>
    </row>
    <row r="72" spans="2:24">
      <c r="B72" s="120"/>
      <c r="C72" s="120"/>
      <c r="D72" s="120"/>
      <c r="E72" s="120"/>
      <c r="F72" s="120"/>
      <c r="G72" s="120"/>
      <c r="H72" s="120"/>
      <c r="I72" s="109"/>
      <c r="J72" s="119"/>
      <c r="K72" s="119"/>
      <c r="L72" s="119"/>
      <c r="M72" s="119"/>
      <c r="N72" s="119"/>
      <c r="O72" s="119"/>
      <c r="P72" s="119"/>
    </row>
    <row r="73" spans="2:24">
      <c r="B73" s="120"/>
      <c r="C73" s="120"/>
      <c r="D73" s="120"/>
      <c r="E73" s="120"/>
      <c r="F73" s="120"/>
      <c r="G73" s="120"/>
      <c r="H73" s="120"/>
      <c r="I73" s="109"/>
      <c r="J73" s="109"/>
      <c r="K73" s="109"/>
      <c r="L73" s="109"/>
    </row>
    <row r="74" spans="2:24">
      <c r="B74" s="120"/>
      <c r="C74" s="120"/>
      <c r="D74" s="120"/>
      <c r="E74" s="120"/>
      <c r="F74" s="120"/>
      <c r="G74" s="120"/>
      <c r="H74" s="120"/>
      <c r="I74" s="109"/>
      <c r="J74" s="109"/>
      <c r="K74" s="109"/>
      <c r="L74" s="109"/>
    </row>
    <row r="75" spans="2:24">
      <c r="B75" s="120"/>
      <c r="C75" s="120"/>
      <c r="D75" s="120"/>
      <c r="E75" s="120"/>
      <c r="F75" s="120"/>
      <c r="G75" s="120"/>
      <c r="H75" s="120"/>
      <c r="I75" s="109"/>
      <c r="J75" s="109"/>
      <c r="K75" s="109"/>
      <c r="L75" s="109"/>
    </row>
    <row r="76" spans="2:24">
      <c r="B76" s="120"/>
      <c r="C76" s="120"/>
      <c r="D76" s="120"/>
      <c r="E76" s="120"/>
      <c r="F76" s="120"/>
      <c r="G76" s="120"/>
      <c r="H76" s="120"/>
      <c r="I76" s="109"/>
      <c r="J76" s="109"/>
      <c r="K76" s="109"/>
      <c r="L76" s="109"/>
    </row>
    <row r="77" spans="2:24">
      <c r="B77" s="120"/>
      <c r="C77" s="120"/>
      <c r="D77" s="120"/>
      <c r="E77" s="120"/>
      <c r="F77" s="120"/>
      <c r="G77" s="120"/>
      <c r="H77" s="120"/>
      <c r="I77" s="109"/>
      <c r="J77" s="109"/>
      <c r="K77" s="109"/>
      <c r="L77" s="109"/>
    </row>
    <row r="78" spans="2:24">
      <c r="B78" s="120"/>
      <c r="C78" s="120"/>
      <c r="D78" s="120"/>
      <c r="E78" s="120"/>
      <c r="F78" s="120"/>
      <c r="G78" s="120"/>
      <c r="H78" s="120"/>
      <c r="I78" s="109"/>
      <c r="J78" s="109"/>
      <c r="K78" s="109"/>
      <c r="L78" s="109"/>
    </row>
    <row r="79" spans="2:24">
      <c r="B79" s="120"/>
      <c r="C79" s="120"/>
      <c r="D79" s="120"/>
      <c r="E79" s="120"/>
      <c r="F79" s="120"/>
      <c r="G79" s="120"/>
      <c r="H79" s="120"/>
      <c r="I79" s="109"/>
      <c r="J79" s="109"/>
      <c r="K79" s="109"/>
      <c r="L79" s="109"/>
    </row>
    <row r="80" spans="2:24">
      <c r="B80" s="120"/>
      <c r="C80" s="120"/>
      <c r="D80" s="120"/>
      <c r="E80" s="120"/>
      <c r="F80" s="120"/>
      <c r="G80" s="120"/>
      <c r="H80" s="120"/>
      <c r="I80" s="109"/>
      <c r="J80" s="109"/>
      <c r="K80" s="109"/>
      <c r="L80" s="109"/>
    </row>
    <row r="81" spans="2:12">
      <c r="B81" s="120"/>
      <c r="C81" s="120"/>
      <c r="D81" s="120"/>
      <c r="E81" s="120"/>
      <c r="F81" s="120"/>
      <c r="G81" s="120"/>
      <c r="H81" s="120"/>
      <c r="I81" s="109"/>
      <c r="J81" s="109"/>
      <c r="K81" s="109"/>
      <c r="L81" s="109"/>
    </row>
    <row r="82" spans="2:12">
      <c r="B82" s="120"/>
      <c r="C82" s="120"/>
      <c r="D82" s="120"/>
      <c r="E82" s="120"/>
      <c r="F82" s="120"/>
      <c r="G82" s="120"/>
      <c r="H82" s="120"/>
      <c r="I82" s="109"/>
      <c r="J82" s="109"/>
      <c r="K82" s="109"/>
      <c r="L82" s="109"/>
    </row>
    <row r="83" spans="2:12">
      <c r="B83" s="120"/>
      <c r="C83" s="120"/>
      <c r="D83" s="120"/>
      <c r="E83" s="120"/>
      <c r="F83" s="120"/>
      <c r="G83" s="120"/>
      <c r="H83" s="120"/>
      <c r="I83" s="109"/>
      <c r="J83" s="109"/>
      <c r="K83" s="109"/>
      <c r="L83" s="109"/>
    </row>
    <row r="84" spans="2:12">
      <c r="B84" s="120"/>
      <c r="C84" s="120"/>
      <c r="D84" s="120"/>
      <c r="E84" s="120"/>
      <c r="F84" s="120"/>
      <c r="G84" s="120"/>
      <c r="H84" s="120"/>
      <c r="I84" s="109"/>
      <c r="J84" s="109"/>
      <c r="K84" s="109"/>
      <c r="L84" s="109"/>
    </row>
    <row r="85" spans="2:12">
      <c r="B85" s="120"/>
      <c r="C85" s="120"/>
      <c r="D85" s="120"/>
      <c r="E85" s="120"/>
      <c r="F85" s="120"/>
      <c r="G85" s="120"/>
      <c r="H85" s="120"/>
      <c r="I85" s="109"/>
      <c r="J85" s="109"/>
      <c r="K85" s="109"/>
      <c r="L85" s="109"/>
    </row>
    <row r="86" spans="2:12">
      <c r="B86" s="120"/>
      <c r="C86" s="120"/>
      <c r="D86" s="120"/>
      <c r="E86" s="120"/>
      <c r="F86" s="120"/>
      <c r="G86" s="120"/>
      <c r="H86" s="120"/>
      <c r="I86" s="109"/>
      <c r="J86" s="109"/>
      <c r="K86" s="109"/>
      <c r="L86" s="109"/>
    </row>
    <row r="87" spans="2:12">
      <c r="B87" s="120"/>
      <c r="C87" s="120"/>
      <c r="D87" s="120"/>
      <c r="E87" s="120"/>
      <c r="F87" s="120"/>
      <c r="G87" s="120"/>
      <c r="H87" s="120"/>
      <c r="I87" s="109"/>
      <c r="J87" s="109"/>
      <c r="K87" s="109"/>
      <c r="L87" s="109"/>
    </row>
    <row r="88" spans="2:12">
      <c r="B88" s="120"/>
      <c r="C88" s="120"/>
      <c r="D88" s="120"/>
      <c r="E88" s="120"/>
      <c r="F88" s="120"/>
      <c r="G88" s="120"/>
      <c r="H88" s="120"/>
      <c r="I88" s="109"/>
      <c r="J88" s="109"/>
      <c r="K88" s="109"/>
      <c r="L88" s="109"/>
    </row>
    <row r="89" spans="2:12">
      <c r="B89" s="120"/>
      <c r="C89" s="120"/>
      <c r="D89" s="120"/>
      <c r="E89" s="120"/>
      <c r="F89" s="120"/>
      <c r="G89" s="120"/>
      <c r="H89" s="120"/>
      <c r="I89" s="109"/>
      <c r="J89" s="109"/>
      <c r="K89" s="109"/>
      <c r="L89" s="109"/>
    </row>
    <row r="90" spans="2:12">
      <c r="B90" s="120"/>
      <c r="C90" s="120"/>
      <c r="D90" s="120"/>
      <c r="E90" s="120"/>
      <c r="F90" s="120"/>
      <c r="G90" s="120"/>
      <c r="H90" s="120"/>
      <c r="I90" s="109"/>
      <c r="J90" s="109"/>
      <c r="K90" s="109"/>
      <c r="L90" s="109"/>
    </row>
    <row r="91" spans="2:12">
      <c r="B91" s="120"/>
      <c r="C91" s="120"/>
      <c r="D91" s="120"/>
      <c r="E91" s="120"/>
      <c r="F91" s="120"/>
      <c r="G91" s="120"/>
      <c r="H91" s="120"/>
      <c r="I91" s="109"/>
      <c r="J91" s="109"/>
      <c r="K91" s="109"/>
      <c r="L91" s="109"/>
    </row>
    <row r="92" spans="2:12">
      <c r="B92" s="120"/>
      <c r="C92" s="120"/>
      <c r="D92" s="120"/>
      <c r="E92" s="120"/>
      <c r="F92" s="120"/>
      <c r="G92" s="120"/>
      <c r="H92" s="120"/>
      <c r="I92" s="109"/>
      <c r="J92" s="109"/>
      <c r="K92" s="109"/>
      <c r="L92" s="109"/>
    </row>
    <row r="93" spans="2:12">
      <c r="B93" s="120"/>
      <c r="C93" s="120"/>
      <c r="D93" s="120"/>
      <c r="E93" s="120"/>
      <c r="F93" s="120"/>
      <c r="G93" s="120"/>
      <c r="H93" s="120"/>
      <c r="I93" s="109"/>
      <c r="J93" s="109"/>
      <c r="K93" s="109"/>
      <c r="L93" s="109"/>
    </row>
    <row r="94" spans="2:12">
      <c r="B94" s="120"/>
      <c r="C94" s="120"/>
      <c r="D94" s="120"/>
      <c r="E94" s="120"/>
      <c r="F94" s="120"/>
      <c r="G94" s="120"/>
      <c r="H94" s="120"/>
      <c r="I94" s="109"/>
      <c r="J94" s="109"/>
      <c r="K94" s="109"/>
      <c r="L94" s="109"/>
    </row>
    <row r="95" spans="2:12">
      <c r="B95" s="120"/>
      <c r="C95" s="120"/>
      <c r="D95" s="120"/>
      <c r="E95" s="120"/>
      <c r="F95" s="120"/>
      <c r="G95" s="120"/>
      <c r="H95" s="120"/>
      <c r="I95" s="109"/>
      <c r="J95" s="109"/>
      <c r="K95" s="109"/>
      <c r="L95" s="109"/>
    </row>
    <row r="96" spans="2:12">
      <c r="B96" s="120"/>
      <c r="C96" s="120"/>
      <c r="D96" s="120"/>
      <c r="E96" s="120"/>
      <c r="F96" s="120"/>
      <c r="G96" s="120"/>
      <c r="H96" s="120"/>
      <c r="I96" s="109"/>
      <c r="J96" s="109"/>
      <c r="K96" s="109"/>
      <c r="L96" s="109"/>
    </row>
    <row r="97" spans="2:12">
      <c r="B97" s="120"/>
      <c r="C97" s="120"/>
      <c r="D97" s="120"/>
      <c r="E97" s="120"/>
      <c r="F97" s="120"/>
      <c r="G97" s="120"/>
      <c r="H97" s="120"/>
      <c r="I97" s="109"/>
      <c r="J97" s="109"/>
      <c r="K97" s="109"/>
      <c r="L97" s="109"/>
    </row>
    <row r="98" spans="2:12">
      <c r="B98" s="120"/>
      <c r="C98" s="120"/>
      <c r="D98" s="120"/>
      <c r="E98" s="120"/>
      <c r="F98" s="120"/>
      <c r="G98" s="120"/>
      <c r="H98" s="120"/>
      <c r="I98" s="109"/>
      <c r="J98" s="109"/>
      <c r="K98" s="109"/>
      <c r="L98" s="109"/>
    </row>
    <row r="99" spans="2:12">
      <c r="B99" s="120"/>
      <c r="C99" s="120"/>
      <c r="D99" s="120"/>
      <c r="E99" s="120"/>
      <c r="F99" s="120"/>
      <c r="G99" s="120"/>
      <c r="H99" s="120"/>
      <c r="I99" s="109"/>
      <c r="J99" s="109"/>
      <c r="K99" s="109"/>
      <c r="L99" s="109"/>
    </row>
    <row r="100" spans="2:12">
      <c r="B100" s="120"/>
      <c r="C100" s="120"/>
      <c r="D100" s="120"/>
      <c r="E100" s="120"/>
      <c r="F100" s="120"/>
      <c r="G100" s="120"/>
      <c r="H100" s="120"/>
      <c r="I100" s="109"/>
      <c r="J100" s="109"/>
      <c r="K100" s="109"/>
      <c r="L100" s="109"/>
    </row>
    <row r="101" spans="2:12">
      <c r="B101" s="120"/>
      <c r="C101" s="120"/>
      <c r="D101" s="120"/>
      <c r="E101" s="120"/>
      <c r="F101" s="120"/>
      <c r="G101" s="120"/>
      <c r="H101" s="120"/>
      <c r="I101" s="109"/>
      <c r="J101" s="109"/>
      <c r="K101" s="109"/>
      <c r="L101" s="109"/>
    </row>
    <row r="102" spans="2:12">
      <c r="B102" s="120"/>
      <c r="C102" s="120"/>
      <c r="D102" s="120"/>
      <c r="E102" s="120"/>
      <c r="F102" s="120"/>
      <c r="G102" s="120"/>
      <c r="H102" s="120"/>
      <c r="I102" s="109"/>
      <c r="J102" s="109"/>
      <c r="K102" s="109"/>
      <c r="L102" s="109"/>
    </row>
    <row r="103" spans="2:12">
      <c r="B103" s="120"/>
      <c r="C103" s="120"/>
      <c r="D103" s="120"/>
      <c r="E103" s="120"/>
      <c r="F103" s="120"/>
      <c r="G103" s="120"/>
      <c r="H103" s="120"/>
      <c r="I103" s="109"/>
      <c r="J103" s="109"/>
      <c r="K103" s="109"/>
      <c r="L103" s="109"/>
    </row>
    <row r="104" spans="2:12">
      <c r="B104" s="120"/>
      <c r="C104" s="120"/>
      <c r="D104" s="120"/>
      <c r="E104" s="120"/>
      <c r="F104" s="120"/>
      <c r="G104" s="120"/>
      <c r="H104" s="120"/>
      <c r="I104" s="109"/>
      <c r="J104" s="109"/>
      <c r="K104" s="109"/>
      <c r="L104" s="109"/>
    </row>
    <row r="105" spans="2:12">
      <c r="B105" s="118"/>
      <c r="C105" s="118"/>
      <c r="D105" s="109"/>
      <c r="E105" s="109"/>
      <c r="F105" s="109"/>
      <c r="G105" s="109"/>
      <c r="H105" s="118"/>
      <c r="I105" s="109"/>
      <c r="J105" s="109"/>
      <c r="K105" s="109"/>
      <c r="L105" s="109"/>
    </row>
    <row r="106" spans="2:12">
      <c r="B106" s="118"/>
      <c r="C106" s="118"/>
      <c r="D106" s="109"/>
      <c r="E106" s="109"/>
      <c r="F106" s="109"/>
      <c r="G106" s="109"/>
      <c r="H106" s="118"/>
      <c r="I106" s="109"/>
      <c r="J106" s="109"/>
      <c r="K106" s="109"/>
      <c r="L106" s="109"/>
    </row>
    <row r="107" spans="2:12">
      <c r="B107" s="118"/>
      <c r="C107" s="118"/>
      <c r="D107" s="109"/>
      <c r="E107" s="109"/>
      <c r="F107" s="109"/>
      <c r="G107" s="109"/>
      <c r="H107" s="118"/>
      <c r="I107" s="109"/>
      <c r="J107" s="109"/>
      <c r="K107" s="109"/>
      <c r="L107" s="109"/>
    </row>
    <row r="108" spans="2:12">
      <c r="B108" s="118"/>
      <c r="C108" s="118"/>
      <c r="D108" s="109"/>
      <c r="E108" s="109"/>
      <c r="F108" s="109"/>
      <c r="G108" s="109"/>
      <c r="H108" s="118"/>
      <c r="I108" s="109"/>
      <c r="J108" s="109"/>
      <c r="K108" s="109"/>
      <c r="L108" s="109"/>
    </row>
    <row r="109" spans="2:12">
      <c r="B109" s="118"/>
      <c r="C109" s="118"/>
      <c r="D109" s="109"/>
      <c r="E109" s="109"/>
      <c r="F109" s="109"/>
      <c r="G109" s="109"/>
      <c r="H109" s="118"/>
      <c r="I109" s="109"/>
      <c r="J109" s="109"/>
      <c r="K109" s="109"/>
      <c r="L109" s="109"/>
    </row>
    <row r="110" spans="2:12">
      <c r="B110" s="118"/>
      <c r="C110" s="118"/>
      <c r="D110" s="109"/>
      <c r="E110" s="109"/>
      <c r="F110" s="109"/>
      <c r="G110" s="109"/>
      <c r="H110" s="118"/>
      <c r="I110" s="109"/>
      <c r="J110" s="109"/>
      <c r="K110" s="109"/>
      <c r="L110" s="109"/>
    </row>
    <row r="111" spans="2:12">
      <c r="B111" s="118"/>
      <c r="C111" s="118"/>
      <c r="D111" s="109"/>
      <c r="E111" s="109"/>
      <c r="F111" s="109"/>
      <c r="G111" s="109"/>
      <c r="H111" s="118"/>
      <c r="I111" s="109"/>
      <c r="J111" s="109"/>
      <c r="K111" s="109"/>
      <c r="L111" s="109"/>
    </row>
    <row r="112" spans="2:12">
      <c r="B112" s="118"/>
      <c r="C112" s="118"/>
      <c r="D112" s="109"/>
      <c r="E112" s="109"/>
      <c r="F112" s="109"/>
      <c r="G112" s="109"/>
      <c r="H112" s="118"/>
      <c r="I112" s="109"/>
      <c r="J112" s="109"/>
      <c r="K112" s="109"/>
      <c r="L112" s="109"/>
    </row>
    <row r="113" spans="2:12">
      <c r="B113" s="118"/>
      <c r="C113" s="118"/>
      <c r="D113" s="109"/>
      <c r="E113" s="109"/>
      <c r="F113" s="109"/>
      <c r="G113" s="109"/>
      <c r="H113" s="118"/>
      <c r="I113" s="109"/>
      <c r="J113" s="109"/>
      <c r="K113" s="109"/>
      <c r="L113" s="109"/>
    </row>
    <row r="114" spans="2:12">
      <c r="B114" s="118"/>
      <c r="C114" s="118"/>
      <c r="D114" s="109"/>
      <c r="E114" s="109"/>
      <c r="F114" s="109"/>
      <c r="G114" s="109"/>
      <c r="H114" s="118"/>
      <c r="I114" s="109"/>
      <c r="J114" s="109"/>
      <c r="K114" s="109"/>
      <c r="L114" s="109"/>
    </row>
    <row r="115" spans="2:12">
      <c r="B115" s="118"/>
      <c r="C115" s="118"/>
      <c r="D115" s="109"/>
      <c r="E115" s="109"/>
      <c r="F115" s="109"/>
      <c r="G115" s="109"/>
      <c r="H115" s="118"/>
      <c r="I115" s="109"/>
      <c r="J115" s="109"/>
      <c r="K115" s="109"/>
      <c r="L115" s="109"/>
    </row>
    <row r="116" spans="2:12">
      <c r="B116" s="118"/>
      <c r="C116" s="118"/>
      <c r="D116" s="109"/>
      <c r="E116" s="109"/>
      <c r="F116" s="109"/>
      <c r="G116" s="109"/>
      <c r="H116" s="118"/>
      <c r="I116" s="109"/>
      <c r="J116" s="109"/>
      <c r="K116" s="109"/>
      <c r="L116" s="109"/>
    </row>
    <row r="117" spans="2:12">
      <c r="B117" s="118"/>
      <c r="C117" s="118"/>
      <c r="D117" s="109"/>
      <c r="E117" s="109"/>
      <c r="F117" s="109"/>
      <c r="G117" s="109"/>
      <c r="H117" s="118"/>
      <c r="I117" s="109"/>
      <c r="J117" s="109"/>
      <c r="K117" s="109"/>
      <c r="L117" s="109"/>
    </row>
    <row r="118" spans="2:12">
      <c r="B118" s="118"/>
      <c r="C118" s="118"/>
      <c r="D118" s="109"/>
      <c r="E118" s="109"/>
      <c r="F118" s="109"/>
      <c r="G118" s="109"/>
      <c r="H118" s="118"/>
      <c r="I118" s="109"/>
      <c r="J118" s="109"/>
      <c r="K118" s="109"/>
      <c r="L118" s="109"/>
    </row>
    <row r="119" spans="2:12">
      <c r="B119" s="118"/>
      <c r="C119" s="118"/>
      <c r="D119" s="109"/>
      <c r="E119" s="109"/>
      <c r="F119" s="109"/>
      <c r="G119" s="109"/>
      <c r="H119" s="118"/>
      <c r="I119" s="109"/>
      <c r="J119" s="109"/>
      <c r="K119" s="109"/>
      <c r="L119" s="109"/>
    </row>
    <row r="120" spans="2:12">
      <c r="B120" s="118"/>
      <c r="C120" s="118"/>
      <c r="D120" s="109"/>
      <c r="E120" s="109"/>
      <c r="F120" s="109"/>
      <c r="G120" s="109"/>
      <c r="H120" s="118"/>
      <c r="I120" s="109"/>
      <c r="J120" s="109"/>
      <c r="K120" s="109"/>
      <c r="L120" s="109"/>
    </row>
    <row r="121" spans="2:12">
      <c r="B121" s="118"/>
      <c r="C121" s="118"/>
      <c r="D121" s="109"/>
      <c r="E121" s="109"/>
      <c r="F121" s="109"/>
      <c r="G121" s="109"/>
      <c r="H121" s="118"/>
      <c r="I121" s="109"/>
      <c r="J121" s="109"/>
      <c r="K121" s="109"/>
      <c r="L121" s="109"/>
    </row>
    <row r="122" spans="2:12">
      <c r="B122" s="118"/>
      <c r="C122" s="118"/>
      <c r="D122" s="109"/>
      <c r="E122" s="109"/>
      <c r="F122" s="109"/>
      <c r="G122" s="109"/>
      <c r="H122" s="118"/>
      <c r="I122" s="109"/>
      <c r="J122" s="109"/>
      <c r="K122" s="109"/>
      <c r="L122" s="109"/>
    </row>
    <row r="123" spans="2:12">
      <c r="B123" s="118"/>
      <c r="C123" s="118"/>
      <c r="D123" s="109"/>
      <c r="E123" s="109"/>
      <c r="F123" s="109"/>
      <c r="G123" s="109"/>
      <c r="H123" s="118"/>
      <c r="I123" s="109"/>
      <c r="J123" s="109"/>
      <c r="K123" s="109"/>
      <c r="L123" s="109"/>
    </row>
    <row r="124" spans="2:12">
      <c r="B124" s="118"/>
      <c r="C124" s="118"/>
      <c r="D124" s="109"/>
      <c r="E124" s="109"/>
      <c r="F124" s="109"/>
      <c r="G124" s="109"/>
      <c r="H124" s="118"/>
      <c r="I124" s="109"/>
      <c r="J124" s="109"/>
      <c r="K124" s="109"/>
      <c r="L124" s="109"/>
    </row>
    <row r="125" spans="2:12">
      <c r="B125" s="118"/>
      <c r="C125" s="118"/>
      <c r="D125" s="109"/>
      <c r="E125" s="109"/>
      <c r="F125" s="109"/>
      <c r="G125" s="109"/>
      <c r="H125" s="118"/>
      <c r="I125" s="109"/>
      <c r="J125" s="109"/>
      <c r="K125" s="109"/>
      <c r="L125" s="109"/>
    </row>
    <row r="126" spans="2:12">
      <c r="B126" s="118"/>
      <c r="C126" s="118"/>
      <c r="D126" s="109"/>
      <c r="E126" s="109"/>
      <c r="F126" s="109"/>
      <c r="G126" s="109"/>
      <c r="H126" s="118"/>
      <c r="I126" s="109"/>
      <c r="J126" s="109"/>
      <c r="K126" s="109"/>
      <c r="L126" s="109"/>
    </row>
    <row r="127" spans="2:12">
      <c r="B127" s="118"/>
      <c r="C127" s="118"/>
      <c r="D127" s="109"/>
      <c r="E127" s="109"/>
      <c r="F127" s="109"/>
      <c r="G127" s="109"/>
      <c r="H127" s="118"/>
      <c r="I127" s="109"/>
      <c r="J127" s="109"/>
      <c r="K127" s="109"/>
      <c r="L127" s="109"/>
    </row>
    <row r="128" spans="2:12">
      <c r="B128" s="118"/>
      <c r="C128" s="126"/>
      <c r="D128" s="109"/>
      <c r="E128" s="109"/>
      <c r="F128" s="109"/>
      <c r="G128" s="109"/>
      <c r="H128" s="118"/>
      <c r="I128" s="109"/>
      <c r="J128" s="109"/>
      <c r="K128" s="109"/>
      <c r="L128" s="109"/>
    </row>
    <row r="129" spans="2:12">
      <c r="B129" s="118"/>
      <c r="C129" s="118"/>
      <c r="D129" s="109"/>
      <c r="E129" s="109"/>
      <c r="F129" s="109"/>
      <c r="G129" s="109"/>
      <c r="H129" s="118"/>
      <c r="I129" s="109"/>
      <c r="J129" s="109"/>
      <c r="K129" s="109"/>
      <c r="L129" s="109"/>
    </row>
    <row r="130" spans="2:12">
      <c r="B130" s="118"/>
      <c r="C130" s="118"/>
      <c r="D130" s="109"/>
      <c r="E130" s="109"/>
      <c r="F130" s="109"/>
      <c r="G130" s="109"/>
      <c r="H130" s="118"/>
      <c r="I130" s="109"/>
      <c r="J130" s="109"/>
      <c r="K130" s="109"/>
      <c r="L130" s="109"/>
    </row>
    <row r="131" spans="2:12">
      <c r="B131" s="118"/>
      <c r="C131" s="118"/>
      <c r="D131" s="109"/>
      <c r="E131" s="109"/>
      <c r="F131" s="109"/>
      <c r="G131" s="109"/>
      <c r="H131" s="118"/>
      <c r="I131" s="109"/>
      <c r="J131" s="109"/>
      <c r="K131" s="109"/>
      <c r="L131" s="109"/>
    </row>
    <row r="132" spans="2:12">
      <c r="B132" s="118"/>
      <c r="C132" s="118"/>
      <c r="D132" s="109"/>
      <c r="E132" s="109"/>
      <c r="F132" s="109"/>
      <c r="G132" s="109"/>
      <c r="H132" s="118"/>
      <c r="I132" s="109"/>
      <c r="J132" s="109"/>
      <c r="K132" s="109"/>
      <c r="L132" s="109"/>
    </row>
    <row r="133" spans="2:12">
      <c r="B133" s="118"/>
      <c r="C133" s="118"/>
      <c r="D133" s="109"/>
      <c r="E133" s="109"/>
      <c r="F133" s="109"/>
      <c r="G133" s="109"/>
      <c r="H133" s="118"/>
      <c r="I133" s="109"/>
      <c r="J133" s="109"/>
      <c r="K133" s="109"/>
      <c r="L133" s="109"/>
    </row>
    <row r="134" spans="2:12">
      <c r="B134" s="118"/>
      <c r="C134" s="118"/>
      <c r="D134" s="109"/>
      <c r="E134" s="109"/>
      <c r="F134" s="109"/>
      <c r="G134" s="109"/>
      <c r="H134" s="118"/>
      <c r="I134" s="109"/>
      <c r="J134" s="109"/>
      <c r="K134" s="109"/>
      <c r="L134" s="109"/>
    </row>
    <row r="135" spans="2:12">
      <c r="B135" s="118"/>
      <c r="C135" s="118"/>
      <c r="D135" s="109"/>
      <c r="E135" s="109"/>
      <c r="F135" s="109"/>
      <c r="G135" s="109"/>
      <c r="H135" s="118"/>
      <c r="I135" s="109"/>
      <c r="J135" s="109"/>
      <c r="K135" s="109"/>
      <c r="L135" s="109"/>
    </row>
    <row r="136" spans="2:12">
      <c r="B136" s="118"/>
      <c r="C136" s="118"/>
      <c r="D136" s="109"/>
      <c r="E136" s="109"/>
      <c r="F136" s="109"/>
      <c r="G136" s="109"/>
      <c r="H136" s="118"/>
      <c r="I136" s="109"/>
      <c r="J136" s="109"/>
      <c r="K136" s="109"/>
      <c r="L136" s="109"/>
    </row>
    <row r="137" spans="2:12">
      <c r="B137" s="118"/>
      <c r="C137" s="118"/>
      <c r="D137" s="109"/>
      <c r="E137" s="109"/>
      <c r="F137" s="109"/>
      <c r="G137" s="109"/>
      <c r="H137" s="118"/>
      <c r="I137" s="109"/>
      <c r="J137" s="109"/>
      <c r="K137" s="109"/>
      <c r="L137" s="109"/>
    </row>
    <row r="138" spans="2:12">
      <c r="B138" s="118"/>
      <c r="C138" s="118"/>
      <c r="D138" s="109"/>
      <c r="E138" s="109"/>
      <c r="F138" s="109"/>
      <c r="G138" s="109"/>
      <c r="H138" s="118"/>
      <c r="I138" s="109"/>
      <c r="J138" s="109"/>
      <c r="K138" s="109"/>
      <c r="L138" s="109"/>
    </row>
    <row r="139" spans="2:12">
      <c r="B139" s="118"/>
      <c r="C139" s="118"/>
      <c r="D139" s="109"/>
      <c r="E139" s="109"/>
      <c r="F139" s="109"/>
      <c r="G139" s="109"/>
      <c r="H139" s="118"/>
      <c r="I139" s="109"/>
      <c r="J139" s="109"/>
      <c r="K139" s="109"/>
      <c r="L139" s="109"/>
    </row>
    <row r="140" spans="2:12">
      <c r="B140" s="118"/>
      <c r="C140" s="126"/>
      <c r="D140" s="109"/>
      <c r="E140" s="109"/>
      <c r="F140" s="109"/>
      <c r="G140" s="109"/>
      <c r="H140" s="118"/>
      <c r="I140" s="109"/>
      <c r="J140" s="109"/>
      <c r="K140" s="109"/>
      <c r="L140" s="109"/>
    </row>
    <row r="141" spans="2:12">
      <c r="B141" s="118"/>
      <c r="C141" s="118"/>
      <c r="D141" s="109"/>
      <c r="E141" s="109"/>
      <c r="F141" s="109"/>
      <c r="G141" s="109"/>
      <c r="H141" s="118"/>
      <c r="I141" s="109"/>
      <c r="J141" s="109"/>
      <c r="K141" s="109"/>
      <c r="L141" s="109"/>
    </row>
    <row r="142" spans="2:12">
      <c r="B142" s="118"/>
      <c r="C142" s="118"/>
      <c r="D142" s="109"/>
      <c r="E142" s="109"/>
      <c r="F142" s="109"/>
      <c r="G142" s="109"/>
      <c r="H142" s="118"/>
      <c r="I142" s="109"/>
      <c r="J142" s="109"/>
      <c r="K142" s="109"/>
      <c r="L142" s="109"/>
    </row>
    <row r="143" spans="2:12">
      <c r="B143" s="118"/>
      <c r="C143" s="126"/>
      <c r="D143" s="109"/>
      <c r="E143" s="109"/>
      <c r="F143" s="109"/>
      <c r="G143" s="109"/>
      <c r="H143" s="118"/>
      <c r="I143" s="109"/>
      <c r="J143" s="109"/>
      <c r="K143" s="109"/>
      <c r="L143" s="109"/>
    </row>
    <row r="144" spans="2:12">
      <c r="B144" s="118"/>
      <c r="C144" s="126"/>
      <c r="D144" s="109"/>
      <c r="E144" s="109"/>
      <c r="F144" s="109"/>
      <c r="G144" s="109"/>
      <c r="H144" s="118"/>
      <c r="I144" s="109"/>
      <c r="J144" s="109"/>
      <c r="K144" s="109"/>
      <c r="L144" s="109"/>
    </row>
    <row r="145" spans="2:12">
      <c r="B145" s="118"/>
      <c r="C145" s="118"/>
      <c r="D145" s="109"/>
      <c r="E145" s="109"/>
      <c r="F145" s="109"/>
      <c r="G145" s="109"/>
      <c r="H145" s="118"/>
      <c r="I145" s="109"/>
      <c r="J145" s="109"/>
      <c r="K145" s="109"/>
      <c r="L145" s="109"/>
    </row>
    <row r="146" spans="2:12">
      <c r="B146" s="118"/>
      <c r="C146" s="118"/>
      <c r="D146" s="109"/>
      <c r="E146" s="109"/>
      <c r="F146" s="109"/>
      <c r="G146" s="109"/>
      <c r="H146" s="118"/>
      <c r="I146" s="109"/>
      <c r="J146" s="109"/>
      <c r="K146" s="109"/>
      <c r="L146" s="109"/>
    </row>
    <row r="147" spans="2:12">
      <c r="B147" s="118"/>
      <c r="C147" s="126"/>
      <c r="D147" s="109"/>
      <c r="E147" s="109"/>
      <c r="F147" s="109"/>
      <c r="G147" s="109"/>
      <c r="H147" s="118"/>
      <c r="I147" s="109"/>
      <c r="J147" s="109"/>
      <c r="K147" s="109"/>
      <c r="L147" s="109"/>
    </row>
    <row r="148" spans="2:12">
      <c r="B148" s="118"/>
      <c r="C148" s="118"/>
      <c r="D148" s="109"/>
      <c r="E148" s="109"/>
      <c r="F148" s="109"/>
      <c r="G148" s="109"/>
      <c r="H148" s="118"/>
      <c r="I148" s="109"/>
      <c r="J148" s="109"/>
      <c r="K148" s="109"/>
      <c r="L148" s="109"/>
    </row>
    <row r="149" spans="2:12">
      <c r="B149" s="118"/>
      <c r="C149" s="118"/>
      <c r="D149" s="109"/>
      <c r="E149" s="109"/>
      <c r="F149" s="109"/>
      <c r="G149" s="109"/>
      <c r="H149" s="118"/>
      <c r="I149" s="109"/>
      <c r="J149" s="109"/>
      <c r="K149" s="109"/>
      <c r="L149" s="109"/>
    </row>
    <row r="150" spans="2:12">
      <c r="B150" s="118"/>
      <c r="C150" s="118"/>
      <c r="D150" s="109"/>
      <c r="E150" s="109"/>
      <c r="F150" s="109"/>
      <c r="G150" s="109"/>
      <c r="H150" s="118"/>
      <c r="I150" s="109"/>
      <c r="J150" s="109"/>
      <c r="K150" s="109"/>
      <c r="L150" s="109"/>
    </row>
    <row r="151" spans="2:12">
      <c r="B151" s="118"/>
      <c r="C151" s="118"/>
      <c r="D151" s="109"/>
      <c r="E151" s="109"/>
      <c r="F151" s="109"/>
      <c r="G151" s="109"/>
      <c r="H151" s="118"/>
      <c r="I151" s="109"/>
      <c r="J151" s="109"/>
      <c r="K151" s="109"/>
      <c r="L151" s="109"/>
    </row>
    <row r="152" spans="2:12">
      <c r="B152" s="118"/>
      <c r="C152" s="118"/>
      <c r="D152" s="109"/>
      <c r="E152" s="109"/>
      <c r="F152" s="109"/>
      <c r="G152" s="109"/>
      <c r="H152" s="118"/>
      <c r="I152" s="109"/>
      <c r="J152" s="109"/>
      <c r="K152" s="109"/>
      <c r="L152" s="109"/>
    </row>
    <row r="153" spans="2:12">
      <c r="B153" s="118"/>
      <c r="C153" s="118"/>
      <c r="D153" s="109"/>
      <c r="E153" s="109"/>
      <c r="F153" s="109"/>
      <c r="G153" s="109"/>
      <c r="H153" s="118"/>
      <c r="I153" s="109"/>
      <c r="J153" s="109"/>
      <c r="K153" s="109"/>
      <c r="L153" s="109"/>
    </row>
    <row r="154" spans="2:12">
      <c r="B154" s="118"/>
      <c r="C154" s="118"/>
      <c r="D154" s="109"/>
      <c r="E154" s="109"/>
      <c r="F154" s="109"/>
      <c r="G154" s="109"/>
      <c r="H154" s="118"/>
      <c r="I154" s="118"/>
      <c r="J154" s="109"/>
      <c r="K154" s="109"/>
      <c r="L154" s="109"/>
    </row>
    <row r="155" spans="2:12">
      <c r="B155" s="118"/>
      <c r="C155" s="118"/>
      <c r="D155" s="109"/>
      <c r="E155" s="109"/>
      <c r="F155" s="109"/>
      <c r="G155" s="109"/>
      <c r="H155" s="118"/>
      <c r="I155" s="118"/>
      <c r="J155" s="109"/>
      <c r="K155" s="109"/>
      <c r="L155" s="109"/>
    </row>
    <row r="156" spans="2:12">
      <c r="B156" s="118"/>
      <c r="C156" s="118"/>
      <c r="D156" s="109"/>
      <c r="E156" s="109"/>
      <c r="F156" s="109"/>
      <c r="G156" s="109"/>
      <c r="H156" s="118"/>
      <c r="I156" s="118"/>
      <c r="J156" s="118"/>
      <c r="K156" s="118"/>
      <c r="L156" s="118"/>
    </row>
    <row r="157" spans="2:12">
      <c r="B157" s="118"/>
      <c r="C157" s="118"/>
      <c r="D157" s="109"/>
      <c r="E157" s="109"/>
      <c r="F157" s="109"/>
      <c r="G157" s="109"/>
      <c r="H157" s="118"/>
      <c r="I157" s="118"/>
      <c r="J157" s="118"/>
      <c r="K157" s="118"/>
      <c r="L157" s="118"/>
    </row>
    <row r="158" spans="2:12">
      <c r="B158" s="118"/>
      <c r="C158" s="118"/>
      <c r="D158" s="109"/>
      <c r="E158" s="109"/>
      <c r="F158" s="109"/>
      <c r="G158" s="109"/>
      <c r="H158" s="118"/>
      <c r="I158" s="118"/>
      <c r="J158" s="118"/>
      <c r="K158" s="118"/>
      <c r="L158" s="118"/>
    </row>
    <row r="159" spans="2:12">
      <c r="B159" s="118"/>
      <c r="C159" s="118"/>
      <c r="D159" s="109"/>
      <c r="E159" s="109"/>
      <c r="F159" s="109"/>
      <c r="G159" s="109"/>
      <c r="H159" s="118"/>
      <c r="I159" s="118"/>
      <c r="J159" s="118"/>
      <c r="K159" s="118"/>
      <c r="L159" s="118"/>
    </row>
    <row r="160" spans="2:12">
      <c r="B160" s="118"/>
      <c r="C160" s="118"/>
      <c r="D160" s="109"/>
      <c r="E160" s="109"/>
      <c r="F160" s="109"/>
      <c r="G160" s="109"/>
      <c r="H160" s="118"/>
      <c r="I160" s="118"/>
      <c r="J160" s="118"/>
      <c r="K160" s="118"/>
      <c r="L160" s="118"/>
    </row>
    <row r="161" spans="2:12">
      <c r="B161" s="118"/>
      <c r="C161" s="118"/>
      <c r="D161" s="109"/>
      <c r="E161" s="109"/>
      <c r="F161" s="109"/>
      <c r="G161" s="109"/>
      <c r="H161" s="118"/>
      <c r="I161" s="118"/>
      <c r="J161" s="118"/>
      <c r="K161" s="118"/>
      <c r="L161" s="118"/>
    </row>
    <row r="162" spans="2:12">
      <c r="B162" s="118"/>
      <c r="C162" s="118"/>
      <c r="D162" s="109"/>
      <c r="E162" s="109"/>
      <c r="F162" s="109"/>
      <c r="G162" s="109"/>
      <c r="H162" s="118"/>
      <c r="I162" s="118"/>
      <c r="J162" s="118"/>
      <c r="K162" s="118"/>
      <c r="L162" s="118"/>
    </row>
    <row r="163" spans="2:12">
      <c r="B163" s="118"/>
      <c r="C163" s="118"/>
      <c r="D163" s="109"/>
      <c r="E163" s="109"/>
      <c r="F163" s="109"/>
      <c r="G163" s="109"/>
      <c r="H163" s="118"/>
      <c r="I163" s="118"/>
      <c r="J163" s="118"/>
      <c r="K163" s="118"/>
      <c r="L163" s="118"/>
    </row>
    <row r="164" spans="2:12">
      <c r="B164" s="118"/>
      <c r="C164" s="118"/>
      <c r="D164" s="109"/>
      <c r="E164" s="109"/>
      <c r="F164" s="109"/>
      <c r="G164" s="109"/>
      <c r="H164" s="118"/>
      <c r="I164" s="118"/>
      <c r="J164" s="118"/>
      <c r="K164" s="118"/>
      <c r="L164" s="118"/>
    </row>
    <row r="165" spans="2:12">
      <c r="B165" s="118"/>
      <c r="C165" s="118"/>
      <c r="D165" s="109"/>
      <c r="E165" s="109"/>
      <c r="F165" s="109"/>
      <c r="G165" s="109"/>
      <c r="H165" s="118"/>
      <c r="I165" s="118"/>
      <c r="J165" s="118"/>
      <c r="K165" s="118"/>
      <c r="L165" s="118"/>
    </row>
    <row r="166" spans="2:12">
      <c r="B166" s="118"/>
      <c r="C166" s="118"/>
      <c r="D166" s="109"/>
      <c r="E166" s="109"/>
      <c r="F166" s="109"/>
      <c r="G166" s="109"/>
      <c r="H166" s="118"/>
      <c r="I166" s="118"/>
      <c r="J166" s="118"/>
      <c r="K166" s="118"/>
      <c r="L166" s="118"/>
    </row>
    <row r="167" spans="2:12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</row>
    <row r="168" spans="2:12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</row>
    <row r="171" spans="2:12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</row>
    <row r="172" spans="2:12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</row>
    <row r="173" spans="2:12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4" spans="2:12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</row>
    <row r="175" spans="2:12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</row>
    <row r="176" spans="2:12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</row>
    <row r="177" spans="2:12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</row>
    <row r="178" spans="2:12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</row>
    <row r="179" spans="2:12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</row>
    <row r="180" spans="2:12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</row>
    <row r="181" spans="2:12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</row>
    <row r="182" spans="2:12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</row>
    <row r="183" spans="2:12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</row>
    <row r="184" spans="2:12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</row>
    <row r="185" spans="2:12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2:12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</row>
    <row r="187" spans="2:12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</row>
    <row r="188" spans="2:12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2:12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2:12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</row>
    <row r="191" spans="2:12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</row>
    <row r="192" spans="2:12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</row>
    <row r="193" spans="2:12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</row>
    <row r="194" spans="2:12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</row>
    <row r="195" spans="2:12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</row>
    <row r="196" spans="2:12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</row>
    <row r="197" spans="2:12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</row>
    <row r="198" spans="2:12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</row>
    <row r="199" spans="2:12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</row>
    <row r="200" spans="2:12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</row>
    <row r="201" spans="2:12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</row>
    <row r="202" spans="2:12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</row>
    <row r="203" spans="2:12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</row>
    <row r="204" spans="2:12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</row>
    <row r="205" spans="2:12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2:12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</row>
    <row r="207" spans="2:12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</row>
    <row r="208" spans="2:12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</row>
    <row r="209" spans="2:12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</row>
    <row r="210" spans="2:12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</row>
    <row r="211" spans="2:12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</row>
    <row r="212" spans="2:12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2:12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</row>
    <row r="214" spans="2:12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</row>
    <row r="215" spans="2:12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</row>
    <row r="216" spans="2:12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</row>
    <row r="217" spans="2:12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</row>
    <row r="218" spans="2:12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</row>
    <row r="219" spans="2:12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</row>
    <row r="220" spans="2:12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</row>
    <row r="221" spans="2:12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</row>
    <row r="222" spans="2:12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</row>
    <row r="223" spans="2:12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</row>
    <row r="224" spans="2:12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</row>
    <row r="225" spans="2:12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</row>
    <row r="226" spans="2:12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</row>
    <row r="227" spans="2:12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</row>
    <row r="228" spans="2:12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</row>
    <row r="229" spans="2:12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</row>
    <row r="230" spans="2:12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</row>
    <row r="231" spans="2:12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</row>
    <row r="232" spans="2:12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</row>
    <row r="233" spans="2:12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</row>
    <row r="234" spans="2:12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</row>
    <row r="235" spans="2:12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</row>
    <row r="236" spans="2:12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</row>
    <row r="237" spans="2:12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</row>
    <row r="238" spans="2:12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</row>
    <row r="239" spans="2:12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</row>
    <row r="240" spans="2:12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</row>
    <row r="241" spans="2:12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</row>
    <row r="242" spans="2:12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</row>
    <row r="243" spans="2:12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</row>
    <row r="244" spans="2:12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</row>
    <row r="245" spans="2:12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</row>
    <row r="246" spans="2:12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</row>
    <row r="247" spans="2:12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</row>
    <row r="248" spans="2:12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</row>
    <row r="249" spans="2:12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</row>
    <row r="250" spans="2:12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</row>
    <row r="251" spans="2:12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</row>
    <row r="252" spans="2:12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</row>
    <row r="253" spans="2:12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</row>
    <row r="254" spans="2:12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</row>
    <row r="255" spans="2:12">
      <c r="B255" s="118"/>
      <c r="C255" s="118"/>
      <c r="D255" s="118"/>
      <c r="E255" s="118"/>
      <c r="F255" s="118"/>
      <c r="G255" s="118"/>
      <c r="H255" s="118"/>
      <c r="J255" s="118"/>
      <c r="K255" s="118"/>
      <c r="L255" s="118"/>
    </row>
    <row r="256" spans="2:12">
      <c r="B256" s="118"/>
      <c r="C256" s="118"/>
      <c r="D256" s="118"/>
      <c r="E256" s="118"/>
      <c r="F256" s="118"/>
      <c r="G256" s="118"/>
      <c r="H256" s="118"/>
      <c r="J256" s="118"/>
      <c r="K256" s="118"/>
      <c r="L256" s="118"/>
    </row>
    <row r="257" spans="2:8">
      <c r="B257" s="118"/>
      <c r="C257" s="118"/>
      <c r="D257" s="118"/>
      <c r="E257" s="118"/>
      <c r="F257" s="118"/>
      <c r="G257" s="118"/>
      <c r="H257" s="118"/>
    </row>
    <row r="258" spans="2:8">
      <c r="B258" s="118"/>
      <c r="C258" s="118"/>
      <c r="D258" s="118"/>
      <c r="E258" s="118"/>
      <c r="F258" s="118"/>
      <c r="G258" s="118"/>
      <c r="H258" s="118"/>
    </row>
    <row r="259" spans="2:8">
      <c r="B259" s="118"/>
      <c r="C259" s="118"/>
      <c r="D259" s="118"/>
      <c r="E259" s="118"/>
      <c r="F259" s="118"/>
      <c r="G259" s="118"/>
      <c r="H259" s="118"/>
    </row>
    <row r="260" spans="2:8">
      <c r="B260" s="118"/>
      <c r="C260" s="118"/>
      <c r="D260" s="118"/>
      <c r="E260" s="118"/>
      <c r="F260" s="118"/>
      <c r="G260" s="118"/>
      <c r="H260" s="118"/>
    </row>
    <row r="261" spans="2:8">
      <c r="B261" s="118"/>
      <c r="C261" s="118"/>
      <c r="D261" s="118"/>
      <c r="E261" s="118"/>
      <c r="F261" s="118"/>
      <c r="G261" s="118"/>
      <c r="H261" s="118"/>
    </row>
    <row r="262" spans="2:8">
      <c r="B262" s="118"/>
      <c r="C262" s="118"/>
      <c r="D262" s="118"/>
      <c r="E262" s="118"/>
      <c r="F262" s="118"/>
      <c r="G262" s="118"/>
      <c r="H262" s="118"/>
    </row>
    <row r="263" spans="2:8">
      <c r="B263" s="118"/>
      <c r="C263" s="118"/>
      <c r="D263" s="118"/>
      <c r="E263" s="118"/>
      <c r="F263" s="118"/>
      <c r="G263" s="118"/>
      <c r="H263" s="118"/>
    </row>
    <row r="264" spans="2:8">
      <c r="B264" s="118"/>
      <c r="C264" s="118"/>
      <c r="D264" s="118"/>
      <c r="E264" s="118"/>
      <c r="F264" s="118"/>
      <c r="G264" s="118"/>
      <c r="H264" s="118"/>
    </row>
    <row r="265" spans="2:8">
      <c r="B265" s="118"/>
      <c r="C265" s="118"/>
      <c r="D265" s="118"/>
      <c r="E265" s="118"/>
      <c r="F265" s="118"/>
      <c r="G265" s="118"/>
      <c r="H265" s="118"/>
    </row>
    <row r="266" spans="2:8">
      <c r="B266" s="118"/>
      <c r="C266" s="118"/>
      <c r="D266" s="118"/>
      <c r="E266" s="118"/>
      <c r="F266" s="118"/>
      <c r="G266" s="118"/>
      <c r="H266" s="118"/>
    </row>
    <row r="267" spans="2:8">
      <c r="B267" s="118"/>
      <c r="C267" s="118"/>
      <c r="D267" s="118"/>
      <c r="E267" s="118"/>
      <c r="F267" s="118"/>
      <c r="G267" s="118"/>
      <c r="H267" s="118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V45:V46">
    <cfRule type="cellIs" dxfId="35" priority="21" stopIfTrue="1" operator="lessThan">
      <formula>0</formula>
    </cfRule>
  </conditionalFormatting>
  <conditionalFormatting sqref="V47">
    <cfRule type="cellIs" dxfId="33" priority="19" stopIfTrue="1" operator="lessThan">
      <formula>0</formula>
    </cfRule>
  </conditionalFormatting>
  <conditionalFormatting sqref="H15:H16">
    <cfRule type="cellIs" dxfId="18" priority="10" stopIfTrue="1" operator="lessThan">
      <formula>0</formula>
    </cfRule>
  </conditionalFormatting>
  <conditionalFormatting sqref="H17">
    <cfRule type="cellIs" dxfId="17" priority="9" operator="lessThan">
      <formula>0</formula>
    </cfRule>
  </conditionalFormatting>
  <conditionalFormatting sqref="H5:H14">
    <cfRule type="cellIs" dxfId="16" priority="8" operator="lessThan">
      <formula>0</formula>
    </cfRule>
  </conditionalFormatting>
  <conditionalFormatting sqref="N6:N35">
    <cfRule type="cellIs" dxfId="14" priority="6" stopIfTrue="1" operator="lessThan">
      <formula>0</formula>
    </cfRule>
  </conditionalFormatting>
  <conditionalFormatting sqref="N36:N39">
    <cfRule type="cellIs" dxfId="13" priority="5" stopIfTrue="1" operator="lessThan">
      <formula>0</formula>
    </cfRule>
  </conditionalFormatting>
  <conditionalFormatting sqref="N41:N42">
    <cfRule type="cellIs" dxfId="12" priority="4" stopIfTrue="1" operator="lessThan">
      <formula>0</formula>
    </cfRule>
  </conditionalFormatting>
  <conditionalFormatting sqref="N40">
    <cfRule type="cellIs" dxfId="11" priority="3" stopIfTrue="1" operator="lessThan">
      <formula>0</formula>
    </cfRule>
  </conditionalFormatting>
  <conditionalFormatting sqref="V7:V44">
    <cfRule type="cellIs" dxfId="10" priority="2" stopIfTrue="1" operator="lessThan">
      <formula>0</formula>
    </cfRule>
  </conditionalFormatting>
  <conditionalFormatting sqref="V6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I12" sqref="I12"/>
    </sheetView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190" t="s">
        <v>130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244">
        <v>362</v>
      </c>
      <c r="C6" s="244">
        <v>803</v>
      </c>
      <c r="D6" s="244">
        <v>1857</v>
      </c>
      <c r="E6" s="244">
        <v>2581</v>
      </c>
      <c r="F6" s="244">
        <v>2381</v>
      </c>
      <c r="G6" s="244">
        <v>2501</v>
      </c>
      <c r="H6" s="244">
        <v>2785</v>
      </c>
      <c r="I6" s="244">
        <v>2220</v>
      </c>
      <c r="J6" s="244">
        <v>1367</v>
      </c>
      <c r="K6" s="244">
        <v>1054</v>
      </c>
      <c r="L6" s="244">
        <v>598</v>
      </c>
      <c r="M6" s="245">
        <v>662</v>
      </c>
      <c r="N6" s="3">
        <v>16447</v>
      </c>
      <c r="O6" s="82"/>
      <c r="R6" s="83"/>
    </row>
    <row r="7" spans="1:18" s="62" customFormat="1">
      <c r="A7" s="145">
        <v>2020</v>
      </c>
      <c r="B7" s="244">
        <v>649</v>
      </c>
      <c r="C7" s="244">
        <v>863</v>
      </c>
      <c r="D7" s="244">
        <v>807</v>
      </c>
      <c r="E7" s="244">
        <v>811</v>
      </c>
      <c r="F7" s="244">
        <v>1953</v>
      </c>
      <c r="G7" s="244">
        <v>2303</v>
      </c>
      <c r="H7" s="244">
        <v>2338</v>
      </c>
      <c r="I7" s="244">
        <v>1964</v>
      </c>
      <c r="J7" s="244">
        <v>1552</v>
      </c>
      <c r="K7" s="244">
        <v>952</v>
      </c>
      <c r="L7" s="244">
        <v>1104</v>
      </c>
      <c r="M7" s="245">
        <v>3044</v>
      </c>
      <c r="N7" s="3">
        <v>19171</v>
      </c>
      <c r="O7" s="82"/>
      <c r="R7" s="83"/>
    </row>
    <row r="8" spans="1:18" s="62" customFormat="1">
      <c r="A8" s="145">
        <v>2021</v>
      </c>
      <c r="B8" s="244">
        <v>301</v>
      </c>
      <c r="C8" s="244">
        <v>401</v>
      </c>
      <c r="D8" s="244">
        <v>902</v>
      </c>
      <c r="E8" s="244">
        <v>1140</v>
      </c>
      <c r="F8" s="244">
        <v>1457</v>
      </c>
      <c r="G8" s="244">
        <v>1691</v>
      </c>
      <c r="H8" s="244">
        <v>1693</v>
      </c>
      <c r="I8" s="244">
        <v>1475</v>
      </c>
      <c r="J8" s="244">
        <v>1097</v>
      </c>
      <c r="K8" s="244">
        <v>849</v>
      </c>
      <c r="L8" s="244">
        <v>671</v>
      </c>
      <c r="M8" s="245">
        <v>1033</v>
      </c>
      <c r="N8" s="3">
        <v>18340</v>
      </c>
      <c r="O8" s="82"/>
      <c r="R8" s="84"/>
    </row>
    <row r="9" spans="1:18">
      <c r="A9" s="9">
        <v>2022</v>
      </c>
      <c r="B9" s="9">
        <f>+'[1]R_MC&amp;MP struktura 2022'!B25</f>
        <v>355</v>
      </c>
      <c r="C9" s="9">
        <f>+'[1]R_MC&amp;MP struktura 2022'!C25</f>
        <v>496</v>
      </c>
      <c r="D9" s="9">
        <f>+'[1]R_MC&amp;MP struktura 2022'!D25</f>
        <v>1041</v>
      </c>
      <c r="E9" s="9">
        <f>+'[1]R_MC&amp;MP struktura 2022'!E25</f>
        <v>1207</v>
      </c>
      <c r="F9" s="9">
        <v>1469</v>
      </c>
      <c r="G9" s="9">
        <v>1513</v>
      </c>
      <c r="H9" s="9"/>
      <c r="I9" s="9"/>
      <c r="J9" s="9"/>
      <c r="K9" s="9"/>
      <c r="L9" s="9"/>
      <c r="M9" s="9"/>
      <c r="N9" s="9">
        <f t="shared" ref="N9:N10" si="0">SUM(B9:M9)</f>
        <v>6081</v>
      </c>
      <c r="O9" s="86"/>
    </row>
    <row r="10" spans="1:18">
      <c r="A10" s="133" t="s">
        <v>125</v>
      </c>
      <c r="B10" s="243">
        <f>+B9/B8-1</f>
        <v>0.17940199335548179</v>
      </c>
      <c r="C10" s="243">
        <f>+C9/C8-1</f>
        <v>0.23690773067331672</v>
      </c>
      <c r="D10" s="243">
        <f>+D9/D8-1</f>
        <v>0.15410199556541015</v>
      </c>
      <c r="E10" s="243">
        <f>+E9/E8-1</f>
        <v>5.8771929824561475E-2</v>
      </c>
      <c r="F10" s="243">
        <f t="shared" ref="F10" si="1">+F9/F8-1</f>
        <v>8.2361015785861191E-3</v>
      </c>
      <c r="G10" s="243">
        <f>+G9/G8-1</f>
        <v>-0.10526315789473684</v>
      </c>
      <c r="H10" s="243"/>
      <c r="I10" s="243"/>
      <c r="J10" s="243"/>
      <c r="K10" s="243"/>
      <c r="L10" s="243"/>
      <c r="M10" s="243"/>
      <c r="N10" s="277">
        <f ca="1">+N9/F14-1</f>
        <v>3.2077393075356397E-2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1"/>
    </row>
    <row r="12" spans="1:18" ht="24" customHeight="1">
      <c r="A12" s="223" t="s">
        <v>6</v>
      </c>
      <c r="B12" s="184" t="str">
        <f>'R_MC NEW 2022vs2021'!B12:C12</f>
        <v>JUNE</v>
      </c>
      <c r="C12" s="185"/>
      <c r="D12" s="186" t="s">
        <v>32</v>
      </c>
      <c r="E12" s="188" t="str">
        <f>'R_PTW 2022vs2021'!E9:F9</f>
        <v>JANUARY-JUNE</v>
      </c>
      <c r="F12" s="189"/>
      <c r="G12" s="186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24"/>
      <c r="B13" s="45">
        <f>'R_MC NEW 2022vs2021'!B13</f>
        <v>2022</v>
      </c>
      <c r="C13" s="45">
        <f>'R_MC NEW 2022vs2021'!C13</f>
        <v>2021</v>
      </c>
      <c r="D13" s="187"/>
      <c r="E13" s="45">
        <f>'R_MC NEW 2022vs2021'!E13</f>
        <v>2022</v>
      </c>
      <c r="F13" s="45">
        <f>'R_MC NEW 2022vs2021'!F13</f>
        <v>2021</v>
      </c>
      <c r="G13" s="187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47">
        <f ca="1">OFFSET(A9,,COUNTA(B10:M10),,)</f>
        <v>1513</v>
      </c>
      <c r="C14" s="147">
        <f ca="1">OFFSET(A8,,COUNTA(B10:M10),,)</f>
        <v>1691</v>
      </c>
      <c r="D14" s="178">
        <f ca="1">+B14/C14-1</f>
        <v>-0.10526315789473684</v>
      </c>
      <c r="E14" s="147">
        <f>+N9</f>
        <v>6081</v>
      </c>
      <c r="F14" s="148">
        <f ca="1">SUM(OFFSET(B8,,,,COUNTA(B10:M10)))</f>
        <v>5892</v>
      </c>
      <c r="G14" s="178">
        <f ca="1">+E14/F14-1</f>
        <v>3.2077393075356397E-2</v>
      </c>
      <c r="H14" s="158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Normal="100" workbookViewId="0">
      <selection activeCell="D15" sqref="D15:H17"/>
    </sheetView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26"/>
      <c r="C1" s="226"/>
      <c r="D1" s="226"/>
      <c r="E1" s="226"/>
      <c r="F1" s="226"/>
      <c r="G1" s="226"/>
      <c r="H1" s="226"/>
      <c r="I1" s="70"/>
      <c r="J1" s="70"/>
      <c r="K1" s="70"/>
      <c r="L1" s="70"/>
    </row>
    <row r="2" spans="2:16" ht="14.25">
      <c r="B2" s="206" t="s">
        <v>131</v>
      </c>
      <c r="C2" s="206"/>
      <c r="D2" s="206"/>
      <c r="E2" s="206"/>
      <c r="F2" s="206"/>
      <c r="G2" s="206"/>
      <c r="H2" s="206"/>
      <c r="I2" s="225"/>
      <c r="J2" s="225"/>
      <c r="K2" s="225"/>
      <c r="L2" s="225"/>
    </row>
    <row r="3" spans="2:16" ht="24" customHeight="1">
      <c r="B3" s="208" t="s">
        <v>53</v>
      </c>
      <c r="C3" s="210" t="s">
        <v>54</v>
      </c>
      <c r="D3" s="195" t="str">
        <f>'R_MC 2022 rankings'!D3:H3</f>
        <v>January - June</v>
      </c>
      <c r="E3" s="196"/>
      <c r="F3" s="196"/>
      <c r="G3" s="196"/>
      <c r="H3" s="197"/>
      <c r="I3" s="72"/>
      <c r="J3" s="73"/>
      <c r="K3" s="73"/>
      <c r="L3" s="74"/>
      <c r="M3" s="75"/>
      <c r="N3" s="75"/>
      <c r="O3" s="75"/>
      <c r="P3" s="75"/>
    </row>
    <row r="4" spans="2:16">
      <c r="B4" s="209"/>
      <c r="C4" s="211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266">
        <v>1</v>
      </c>
      <c r="C5" s="278" t="s">
        <v>27</v>
      </c>
      <c r="D5" s="250">
        <v>1408</v>
      </c>
      <c r="E5" s="279">
        <v>0.23154086498931098</v>
      </c>
      <c r="F5" s="250">
        <v>848</v>
      </c>
      <c r="G5" s="251">
        <v>0.14392396469789545</v>
      </c>
      <c r="H5" s="280">
        <v>0.66037735849056611</v>
      </c>
      <c r="I5" s="76"/>
      <c r="J5" s="77"/>
      <c r="K5" s="77"/>
      <c r="L5" s="78"/>
      <c r="M5" s="75"/>
      <c r="N5" s="79"/>
      <c r="O5" s="75"/>
      <c r="P5" s="76"/>
    </row>
    <row r="6" spans="2:16">
      <c r="B6" s="268">
        <v>2</v>
      </c>
      <c r="C6" s="281" t="s">
        <v>44</v>
      </c>
      <c r="D6" s="253">
        <v>843</v>
      </c>
      <c r="E6" s="282">
        <v>0.1386285150468673</v>
      </c>
      <c r="F6" s="253">
        <v>1163</v>
      </c>
      <c r="G6" s="254">
        <v>0.19738628649015613</v>
      </c>
      <c r="H6" s="283">
        <v>-0.27515047291487538</v>
      </c>
      <c r="I6" s="76"/>
      <c r="J6" s="77"/>
      <c r="K6" s="77"/>
      <c r="L6" s="78"/>
      <c r="M6" s="75"/>
      <c r="N6" s="79"/>
      <c r="O6" s="75"/>
      <c r="P6" s="76"/>
    </row>
    <row r="7" spans="2:16">
      <c r="B7" s="268">
        <v>3</v>
      </c>
      <c r="C7" s="281" t="s">
        <v>72</v>
      </c>
      <c r="D7" s="253">
        <v>632</v>
      </c>
      <c r="E7" s="282">
        <v>0.1039302746258839</v>
      </c>
      <c r="F7" s="253">
        <v>513</v>
      </c>
      <c r="G7" s="254">
        <v>8.7067209775967408E-2</v>
      </c>
      <c r="H7" s="283">
        <v>0.23196881091617927</v>
      </c>
      <c r="I7" s="76"/>
      <c r="J7" s="77"/>
      <c r="K7" s="77"/>
      <c r="L7" s="78"/>
      <c r="M7" s="75"/>
      <c r="N7" s="79"/>
      <c r="O7" s="75"/>
      <c r="P7" s="76"/>
    </row>
    <row r="8" spans="2:16">
      <c r="B8" s="268">
        <v>4</v>
      </c>
      <c r="C8" s="281" t="s">
        <v>81</v>
      </c>
      <c r="D8" s="253">
        <v>360</v>
      </c>
      <c r="E8" s="282">
        <v>5.9200789343857918E-2</v>
      </c>
      <c r="F8" s="253">
        <v>281</v>
      </c>
      <c r="G8" s="254">
        <v>4.7691785471826204E-2</v>
      </c>
      <c r="H8" s="283">
        <v>0.28113879003558728</v>
      </c>
      <c r="I8" s="76"/>
      <c r="J8" s="77"/>
      <c r="K8" s="77"/>
      <c r="L8" s="78"/>
      <c r="M8" s="75"/>
      <c r="N8" s="79"/>
      <c r="O8" s="75"/>
      <c r="P8" s="76"/>
    </row>
    <row r="9" spans="2:16">
      <c r="B9" s="284">
        <v>5</v>
      </c>
      <c r="C9" s="285" t="s">
        <v>88</v>
      </c>
      <c r="D9" s="257">
        <v>321</v>
      </c>
      <c r="E9" s="286">
        <v>5.2787370498273312E-2</v>
      </c>
      <c r="F9" s="257">
        <v>244</v>
      </c>
      <c r="G9" s="258">
        <v>4.1412084181941616E-2</v>
      </c>
      <c r="H9" s="287">
        <v>0.31557377049180335</v>
      </c>
      <c r="I9" s="76"/>
      <c r="J9" s="77"/>
      <c r="K9" s="77"/>
      <c r="L9" s="78"/>
      <c r="M9" s="75"/>
      <c r="N9" s="79"/>
      <c r="O9" s="75"/>
      <c r="P9" s="76"/>
    </row>
    <row r="10" spans="2:16">
      <c r="B10" s="266">
        <v>6</v>
      </c>
      <c r="C10" s="278" t="s">
        <v>143</v>
      </c>
      <c r="D10" s="250">
        <v>274</v>
      </c>
      <c r="E10" s="279">
        <v>4.5058378556158525E-2</v>
      </c>
      <c r="F10" s="250">
        <v>3</v>
      </c>
      <c r="G10" s="251">
        <v>5.0916496945010179E-4</v>
      </c>
      <c r="H10" s="280">
        <v>90.333333333333329</v>
      </c>
      <c r="I10" s="76"/>
      <c r="J10" s="77"/>
      <c r="K10" s="77"/>
      <c r="L10" s="78"/>
      <c r="M10" s="75"/>
      <c r="N10" s="79"/>
      <c r="O10" s="75"/>
      <c r="P10" s="76"/>
    </row>
    <row r="11" spans="2:16">
      <c r="B11" s="268">
        <v>7</v>
      </c>
      <c r="C11" s="281" t="s">
        <v>98</v>
      </c>
      <c r="D11" s="253">
        <v>242</v>
      </c>
      <c r="E11" s="282">
        <v>3.9796086170037825E-2</v>
      </c>
      <c r="F11" s="253">
        <v>249</v>
      </c>
      <c r="G11" s="254">
        <v>4.226069246435845E-2</v>
      </c>
      <c r="H11" s="283">
        <v>-2.8112449799196804E-2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268">
        <v>8</v>
      </c>
      <c r="C12" s="281" t="s">
        <v>102</v>
      </c>
      <c r="D12" s="253">
        <v>241</v>
      </c>
      <c r="E12" s="282">
        <v>3.9631639532971552E-2</v>
      </c>
      <c r="F12" s="253">
        <v>97</v>
      </c>
      <c r="G12" s="254">
        <v>1.6463000678886626E-2</v>
      </c>
      <c r="H12" s="283">
        <v>1.4845360824742269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268">
        <v>9</v>
      </c>
      <c r="C13" s="281" t="s">
        <v>99</v>
      </c>
      <c r="D13" s="253">
        <v>191</v>
      </c>
      <c r="E13" s="282">
        <v>3.1409307679657952E-2</v>
      </c>
      <c r="F13" s="253">
        <v>213</v>
      </c>
      <c r="G13" s="254">
        <v>3.6150712830957228E-2</v>
      </c>
      <c r="H13" s="283">
        <v>-0.10328638497652587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284">
        <v>10</v>
      </c>
      <c r="C14" s="285" t="s">
        <v>29</v>
      </c>
      <c r="D14" s="257">
        <v>186</v>
      </c>
      <c r="E14" s="286">
        <v>3.0587074494326592E-2</v>
      </c>
      <c r="F14" s="257">
        <v>327</v>
      </c>
      <c r="G14" s="258">
        <v>5.54989816700611E-2</v>
      </c>
      <c r="H14" s="287">
        <v>-0.43119266055045868</v>
      </c>
      <c r="I14" s="75"/>
      <c r="J14" s="78"/>
      <c r="K14" s="78"/>
      <c r="L14" s="78"/>
      <c r="N14" s="75"/>
      <c r="O14" s="75"/>
      <c r="P14" s="75"/>
    </row>
    <row r="15" spans="2:16">
      <c r="B15" s="204" t="s">
        <v>82</v>
      </c>
      <c r="C15" s="205"/>
      <c r="D15" s="156">
        <f>SUM(D5:D14)</f>
        <v>4698</v>
      </c>
      <c r="E15" s="260">
        <f>SUM(E5:E14)</f>
        <v>0.77257030093734602</v>
      </c>
      <c r="F15" s="162">
        <f>SUM(F5:F14)</f>
        <v>3938</v>
      </c>
      <c r="G15" s="260">
        <f>SUM(G5:G14)</f>
        <v>0.66836388323150031</v>
      </c>
      <c r="H15" s="261">
        <f>+D15/F15-1</f>
        <v>0.19299136617572366</v>
      </c>
      <c r="J15" s="76"/>
      <c r="K15" s="76"/>
      <c r="N15" s="75"/>
      <c r="O15" s="75"/>
      <c r="P15" s="75"/>
    </row>
    <row r="16" spans="2:16" ht="12.75" customHeight="1">
      <c r="B16" s="204" t="s">
        <v>83</v>
      </c>
      <c r="C16" s="205"/>
      <c r="D16" s="162">
        <f>+D17-D15</f>
        <v>1383</v>
      </c>
      <c r="E16" s="260">
        <f>+D16/D17</f>
        <v>0.22742969906265417</v>
      </c>
      <c r="F16" s="162">
        <f>+F17-F15</f>
        <v>1954</v>
      </c>
      <c r="G16" s="260">
        <f>+F16/F17</f>
        <v>0.33163611676849963</v>
      </c>
      <c r="H16" s="176">
        <f>+D16/F16-1</f>
        <v>-0.29222108495394061</v>
      </c>
      <c r="I16" s="160"/>
      <c r="J16" s="76"/>
      <c r="K16" s="76"/>
    </row>
    <row r="17" spans="2:11">
      <c r="B17" s="204" t="s">
        <v>84</v>
      </c>
      <c r="C17" s="205"/>
      <c r="D17" s="262">
        <v>6081</v>
      </c>
      <c r="E17" s="263">
        <v>0.99999999999999933</v>
      </c>
      <c r="F17" s="262">
        <v>5892</v>
      </c>
      <c r="G17" s="264">
        <v>1.0000000000000002</v>
      </c>
      <c r="H17" s="265">
        <v>0.12937317784256552</v>
      </c>
      <c r="J17" s="76"/>
      <c r="K17" s="76"/>
    </row>
    <row r="18" spans="2:11">
      <c r="B18" s="200" t="s">
        <v>74</v>
      </c>
      <c r="C18" s="200"/>
      <c r="D18" s="200"/>
      <c r="E18" s="200"/>
      <c r="F18" s="200"/>
      <c r="G18" s="200"/>
      <c r="H18" s="200"/>
      <c r="I18" s="76"/>
      <c r="J18" s="76"/>
      <c r="K18" s="76"/>
    </row>
    <row r="19" spans="2:11">
      <c r="B19" s="194" t="s">
        <v>41</v>
      </c>
      <c r="C19" s="194"/>
      <c r="D19" s="194"/>
      <c r="E19" s="194"/>
      <c r="F19" s="194"/>
      <c r="G19" s="194"/>
      <c r="H19" s="194"/>
      <c r="I19" s="76"/>
      <c r="J19" s="76"/>
      <c r="K19" s="76"/>
    </row>
    <row r="20" spans="2:11">
      <c r="B20" s="194"/>
      <c r="C20" s="194"/>
      <c r="D20" s="194"/>
      <c r="E20" s="194"/>
      <c r="F20" s="194"/>
      <c r="G20" s="194"/>
      <c r="H20" s="194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90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T1" s="180" t="s">
        <v>133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f>'[1]R_PTW 2022vs2021'!B3-'[1]R_PTW NEW 2022vs2021'!B3</f>
        <v>2855</v>
      </c>
      <c r="C3" s="3">
        <f>'[1]R_PTW 2022vs2021'!C3-'[1]R_PTW NEW 2022vs2021'!C3</f>
        <v>3810</v>
      </c>
      <c r="D3" s="3">
        <f>'[1]R_PTW 2022vs2021'!D3-'[1]R_PTW NEW 2022vs2021'!D3</f>
        <v>6696</v>
      </c>
      <c r="E3" s="3">
        <f>'[1]R_PTW 2022vs2021'!E3-'[1]R_PTW NEW 2022vs2021'!E3</f>
        <v>6795</v>
      </c>
      <c r="F3" s="3">
        <v>7438</v>
      </c>
      <c r="G3" s="3">
        <v>7071</v>
      </c>
      <c r="H3" s="3"/>
      <c r="I3" s="3"/>
      <c r="J3" s="3"/>
      <c r="K3" s="3"/>
      <c r="L3" s="3"/>
      <c r="M3" s="3"/>
      <c r="N3" s="3">
        <f>SUM(B3:M3)</f>
        <v>34665</v>
      </c>
      <c r="O3" s="243">
        <f>N3/N5</f>
        <v>0.84656149262479241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f>'[1]R_PTW 2022vs2021'!B4-'[1]R_PTW NEW 2022vs2021'!B4</f>
        <v>491</v>
      </c>
      <c r="C4" s="3">
        <f>'[1]R_PTW 2022vs2021'!C4-'[1]R_PTW NEW 2022vs2021'!C4</f>
        <v>640</v>
      </c>
      <c r="D4" s="3">
        <f>'[1]R_PTW 2022vs2021'!D4-'[1]R_PTW NEW 2022vs2021'!D4</f>
        <v>1199</v>
      </c>
      <c r="E4" s="3">
        <f>'[1]R_PTW 2022vs2021'!E4-'[1]R_PTW NEW 2022vs2021'!E4</f>
        <v>1168</v>
      </c>
      <c r="F4" s="3">
        <v>1356</v>
      </c>
      <c r="G4" s="3">
        <v>1429</v>
      </c>
      <c r="H4" s="3"/>
      <c r="I4" s="3"/>
      <c r="J4" s="3"/>
      <c r="K4" s="3"/>
      <c r="L4" s="3"/>
      <c r="M4" s="3"/>
      <c r="N4" s="3">
        <f>SUM(B4:M4)</f>
        <v>6283</v>
      </c>
      <c r="O4" s="243">
        <f>N4/N5</f>
        <v>0.15343850737520759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f>SUM(B3:B4)</f>
        <v>3346</v>
      </c>
      <c r="C5" s="9">
        <f>SUM(C3:C4)</f>
        <v>4450</v>
      </c>
      <c r="D5" s="9">
        <f>SUM(D3:D4)</f>
        <v>7895</v>
      </c>
      <c r="E5" s="9">
        <f>SUM(E3:E4)</f>
        <v>7963</v>
      </c>
      <c r="F5" s="9">
        <f t="shared" ref="F5:G5" si="0">SUM(F3:F4)</f>
        <v>8794</v>
      </c>
      <c r="G5" s="9">
        <f t="shared" si="0"/>
        <v>8500</v>
      </c>
      <c r="H5" s="9"/>
      <c r="I5" s="9"/>
      <c r="J5" s="9"/>
      <c r="K5" s="9"/>
      <c r="L5" s="9"/>
      <c r="M5" s="9"/>
      <c r="N5" s="9">
        <f>SUM(B5:M5)</f>
        <v>40948</v>
      </c>
      <c r="O5" s="243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246">
        <f>B5/AF5-1</f>
        <v>4.7917319135609038E-2</v>
      </c>
      <c r="C6" s="246">
        <f>C5/B5-1</f>
        <v>0.32994620442319178</v>
      </c>
      <c r="D6" s="246">
        <f>D5/C5-1</f>
        <v>0.77415730337078648</v>
      </c>
      <c r="E6" s="246">
        <f>E5/D5-1</f>
        <v>8.6130462317923762E-3</v>
      </c>
      <c r="F6" s="246">
        <f t="shared" ref="F6:G6" si="1">F5/E5-1</f>
        <v>0.10435765415044584</v>
      </c>
      <c r="G6" s="246">
        <f t="shared" si="1"/>
        <v>-3.3431885376392967E-2</v>
      </c>
      <c r="H6" s="246"/>
      <c r="I6" s="246"/>
      <c r="J6" s="246"/>
      <c r="K6" s="246"/>
      <c r="L6" s="246"/>
      <c r="M6" s="246"/>
      <c r="N6" s="247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248">
        <f>B5/U5-1</f>
        <v>3.5592695759826709E-2</v>
      </c>
      <c r="C7" s="248">
        <f>C5/V5-1</f>
        <v>0.16706005769735111</v>
      </c>
      <c r="D7" s="248">
        <f>D5/W5-1</f>
        <v>-9.9071983947830455E-3</v>
      </c>
      <c r="E7" s="248">
        <f>E5/X5-1</f>
        <v>-7.6218097447795841E-2</v>
      </c>
      <c r="F7" s="248">
        <f t="shared" ref="F7:G7" si="2">F5/Y5-1</f>
        <v>2.8538011695906418E-2</v>
      </c>
      <c r="G7" s="248">
        <f t="shared" si="2"/>
        <v>1.1778563015312216E-3</v>
      </c>
      <c r="H7" s="248"/>
      <c r="I7" s="248"/>
      <c r="J7" s="248"/>
      <c r="K7" s="248"/>
      <c r="L7" s="248"/>
      <c r="M7" s="248"/>
      <c r="N7" s="248">
        <f ca="1">+N5/F13-1</f>
        <v>6.6374944687546122E-3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182" t="s">
        <v>6</v>
      </c>
      <c r="B9" s="184" t="str">
        <f>'R_MP NEW 2022vs2021'!B12:C12</f>
        <v>JUNE</v>
      </c>
      <c r="C9" s="185"/>
      <c r="D9" s="186" t="s">
        <v>32</v>
      </c>
      <c r="E9" s="188" t="str">
        <f>'R_PTW 2022vs2021'!E9:F9</f>
        <v>JANUARY-JUNE</v>
      </c>
      <c r="F9" s="189"/>
      <c r="G9" s="186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183"/>
      <c r="B10" s="45">
        <f>'R_MP NEW 2022vs2021'!B13</f>
        <v>2022</v>
      </c>
      <c r="C10" s="45">
        <f>'R_MP NEW 2022vs2021'!C13</f>
        <v>2021</v>
      </c>
      <c r="D10" s="187"/>
      <c r="E10" s="45">
        <f>'R_MP NEW 2022vs2021'!E13</f>
        <v>2022</v>
      </c>
      <c r="F10" s="45">
        <f>'R_MP NEW 2022vs2021'!F13</f>
        <v>2021</v>
      </c>
      <c r="G10" s="187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50">
        <f ca="1">OFFSET(A3,,COUNTA(B3:M3),,)</f>
        <v>7071</v>
      </c>
      <c r="C11" s="150">
        <f ca="1">OFFSET(T3,,COUNTA(B3:M3),,)</f>
        <v>7293</v>
      </c>
      <c r="D11" s="164">
        <f ca="1">+B11/C11-1</f>
        <v>-3.0440148087206964E-2</v>
      </c>
      <c r="E11" s="150">
        <f>N3</f>
        <v>34665</v>
      </c>
      <c r="F11" s="151">
        <f ca="1">SUM(OFFSET(U3,,,,COUNTA(B3:M3)))</f>
        <v>35364</v>
      </c>
      <c r="G11" s="164">
        <f ca="1">+E11/F11-1</f>
        <v>-1.9765863590091581E-2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50">
        <f ca="1">OFFSET(A4,,COUNTA(B4:M4),,)</f>
        <v>1429</v>
      </c>
      <c r="C12" s="150">
        <f ca="1">OFFSET(T4,,COUNTA(B4:M4),,)</f>
        <v>1197</v>
      </c>
      <c r="D12" s="164">
        <f ca="1">+B12/C12-1</f>
        <v>0.19381787802840433</v>
      </c>
      <c r="E12" s="150">
        <f>N4</f>
        <v>6283</v>
      </c>
      <c r="F12" s="151">
        <f ca="1">SUM(OFFSET(U4,,,,COUNTA(B4:M4)))</f>
        <v>5314</v>
      </c>
      <c r="G12" s="164">
        <f ca="1">+E12/F12-1</f>
        <v>0.18234851336093327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50">
        <f ca="1">SUM(B11:B12)</f>
        <v>8500</v>
      </c>
      <c r="C13" s="150">
        <f ca="1">SUM(C11:C12)</f>
        <v>8490</v>
      </c>
      <c r="D13" s="164">
        <f ca="1">+B13/C13-1</f>
        <v>1.1778563015312216E-3</v>
      </c>
      <c r="E13" s="150">
        <f>SUM(E11:E12)</f>
        <v>40948</v>
      </c>
      <c r="F13" s="150">
        <f ca="1">SUM(F11:F12)</f>
        <v>40678</v>
      </c>
      <c r="G13" s="164">
        <f ca="1">+E13/F13-1</f>
        <v>6.6374944687546122E-3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4"/>
      <c r="D14" s="134"/>
      <c r="E14" s="134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tabSelected="1" topLeftCell="L1" zoomScaleNormal="100" workbookViewId="0">
      <selection activeCell="B43" sqref="B43:G45"/>
    </sheetView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33" t="s">
        <v>134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2"/>
    </row>
    <row r="3" spans="1:18" ht="21" customHeight="1">
      <c r="A3" s="238" t="s">
        <v>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15"/>
    </row>
    <row r="4" spans="1:18" ht="13.5" customHeight="1">
      <c r="A4" s="39"/>
      <c r="B4" s="128" t="s">
        <v>7</v>
      </c>
      <c r="C4" s="128" t="s">
        <v>8</v>
      </c>
      <c r="D4" s="129" t="s">
        <v>1</v>
      </c>
      <c r="E4" s="129" t="s">
        <v>9</v>
      </c>
      <c r="F4" s="129" t="s">
        <v>10</v>
      </c>
      <c r="G4" s="129" t="s">
        <v>11</v>
      </c>
      <c r="H4" s="129" t="s">
        <v>12</v>
      </c>
      <c r="I4" s="129" t="s">
        <v>13</v>
      </c>
      <c r="J4" s="129" t="s">
        <v>14</v>
      </c>
      <c r="K4" s="129" t="s">
        <v>15</v>
      </c>
      <c r="L4" s="129" t="s">
        <v>16</v>
      </c>
      <c r="M4" s="129" t="s">
        <v>17</v>
      </c>
      <c r="N4" s="129" t="s">
        <v>5</v>
      </c>
      <c r="O4" s="14"/>
      <c r="R4" s="33"/>
    </row>
    <row r="5" spans="1:18" ht="13.5" customHeight="1">
      <c r="A5" s="64" t="s">
        <v>89</v>
      </c>
      <c r="B5" s="130"/>
      <c r="C5" s="131"/>
      <c r="D5" s="131"/>
      <c r="E5" s="131"/>
      <c r="F5" s="130"/>
      <c r="G5" s="130"/>
      <c r="H5" s="130"/>
      <c r="I5" s="130"/>
      <c r="J5" s="130"/>
      <c r="K5" s="130"/>
      <c r="L5" s="130"/>
      <c r="M5" s="132"/>
      <c r="N5" s="64"/>
      <c r="O5" s="14"/>
      <c r="R5" s="33"/>
    </row>
    <row r="6" spans="1:18" s="5" customFormat="1" ht="13.5" customHeight="1">
      <c r="A6" s="130" t="s">
        <v>90</v>
      </c>
      <c r="B6" s="130">
        <f>'[1]R_PTW NEW 2022vs2021'!U3</f>
        <v>410</v>
      </c>
      <c r="C6" s="130">
        <f>'[1]R_PTW NEW 2022vs2021'!V3</f>
        <v>906</v>
      </c>
      <c r="D6" s="130">
        <f>'[1]R_PTW NEW 2022vs2021'!W3</f>
        <v>2223</v>
      </c>
      <c r="E6" s="130">
        <f>'[1]R_PTW NEW 2022vs2021'!X3</f>
        <v>2884</v>
      </c>
      <c r="F6" s="130">
        <f>'[1]R_PTW NEW 2022vs2021'!Y3</f>
        <v>2963</v>
      </c>
      <c r="G6" s="130">
        <f>'[1]R_PTW NEW 2022vs2021'!Z3</f>
        <v>2848</v>
      </c>
      <c r="H6" s="130">
        <f>'[1]R_PTW NEW 2022vs2021'!AA3</f>
        <v>2423</v>
      </c>
      <c r="I6" s="130">
        <f>'[1]R_PTW NEW 2022vs2021'!AB3</f>
        <v>1894</v>
      </c>
      <c r="J6" s="130">
        <f>'[1]R_PTW NEW 2022vs2021'!AC3</f>
        <v>1461</v>
      </c>
      <c r="K6" s="130">
        <f>'[1]R_PTW NEW 2022vs2021'!AD3</f>
        <v>1186</v>
      </c>
      <c r="L6" s="130">
        <f>'[1]R_PTW NEW 2022vs2021'!AE3</f>
        <v>1071</v>
      </c>
      <c r="M6" s="130">
        <f>'[1]R_PTW NEW 2022vs2021'!AF3</f>
        <v>1310</v>
      </c>
      <c r="N6" s="130">
        <f>SUM(B6:M6)</f>
        <v>21579</v>
      </c>
      <c r="O6" s="14"/>
      <c r="R6" s="35"/>
    </row>
    <row r="7" spans="1:18" s="5" customFormat="1" ht="13.5" customHeight="1">
      <c r="A7" s="64" t="s">
        <v>91</v>
      </c>
      <c r="B7" s="130">
        <f>'[1]R_PTW USED 2022vs2021'!U3</f>
        <v>2741</v>
      </c>
      <c r="C7" s="130">
        <f>'[1]R_PTW USED 2022vs2021'!V3</f>
        <v>3345</v>
      </c>
      <c r="D7" s="130">
        <f>'[1]R_PTW USED 2022vs2021'!W3</f>
        <v>7092</v>
      </c>
      <c r="E7" s="130">
        <f>'[1]R_PTW USED 2022vs2021'!X3</f>
        <v>7568</v>
      </c>
      <c r="F7" s="130">
        <f>'[1]R_PTW USED 2022vs2021'!Y3</f>
        <v>7325</v>
      </c>
      <c r="G7" s="130">
        <f>'[1]R_PTW USED 2022vs2021'!Z3</f>
        <v>7293</v>
      </c>
      <c r="H7" s="130">
        <f>'[1]R_PTW USED 2022vs2021'!AA3</f>
        <v>6505</v>
      </c>
      <c r="I7" s="130">
        <f>'[1]R_PTW USED 2022vs2021'!AB3</f>
        <v>5002</v>
      </c>
      <c r="J7" s="130">
        <f>'[1]R_PTW USED 2022vs2021'!AC3</f>
        <v>4222</v>
      </c>
      <c r="K7" s="130">
        <f>'[1]R_PTW USED 2022vs2021'!AD3</f>
        <v>3570</v>
      </c>
      <c r="L7" s="130">
        <f>'[1]R_PTW USED 2022vs2021'!AE3</f>
        <v>3038</v>
      </c>
      <c r="M7" s="130">
        <f>'[1]R_PTW USED 2022vs2021'!AF3</f>
        <v>2673</v>
      </c>
      <c r="N7" s="130">
        <f>SUM(B7:M7)</f>
        <v>60374</v>
      </c>
      <c r="O7" s="14"/>
      <c r="R7" s="35"/>
    </row>
    <row r="8" spans="1:18" s="5" customFormat="1" ht="13.5" customHeight="1">
      <c r="A8" s="40" t="s">
        <v>92</v>
      </c>
      <c r="B8" s="152">
        <f>B6+B7</f>
        <v>3151</v>
      </c>
      <c r="C8" s="152">
        <f t="shared" ref="C8:M8" si="0">C6+C7</f>
        <v>4251</v>
      </c>
      <c r="D8" s="152">
        <f t="shared" si="0"/>
        <v>9315</v>
      </c>
      <c r="E8" s="152">
        <f t="shared" si="0"/>
        <v>10452</v>
      </c>
      <c r="F8" s="152">
        <f t="shared" si="0"/>
        <v>10288</v>
      </c>
      <c r="G8" s="152">
        <f t="shared" si="0"/>
        <v>10141</v>
      </c>
      <c r="H8" s="152">
        <f t="shared" si="0"/>
        <v>8928</v>
      </c>
      <c r="I8" s="152">
        <f t="shared" si="0"/>
        <v>6896</v>
      </c>
      <c r="J8" s="152">
        <f t="shared" si="0"/>
        <v>5683</v>
      </c>
      <c r="K8" s="152">
        <f t="shared" si="0"/>
        <v>4756</v>
      </c>
      <c r="L8" s="152">
        <f t="shared" si="0"/>
        <v>4109</v>
      </c>
      <c r="M8" s="152">
        <f t="shared" si="0"/>
        <v>3983</v>
      </c>
      <c r="N8" s="152">
        <f>SUM(B8:M8)</f>
        <v>81953</v>
      </c>
      <c r="O8" s="14"/>
      <c r="R8" s="35"/>
    </row>
    <row r="9" spans="1:18" ht="13.5" customHeight="1">
      <c r="A9" s="64" t="s">
        <v>135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14"/>
      <c r="R9" s="33"/>
    </row>
    <row r="10" spans="1:18">
      <c r="A10" s="130" t="s">
        <v>136</v>
      </c>
      <c r="B10" s="65">
        <f>'[1]R_PTW NEW 2022vs2021'!B3</f>
        <v>856</v>
      </c>
      <c r="C10" s="65">
        <f>'[1]R_PTW NEW 2022vs2021'!C3</f>
        <v>1276</v>
      </c>
      <c r="D10" s="65">
        <f>'[1]R_PTW NEW 2022vs2021'!D3</f>
        <v>2828</v>
      </c>
      <c r="E10" s="65">
        <f>'[1]R_PTW NEW 2022vs2021'!E3</f>
        <v>2875</v>
      </c>
      <c r="F10" s="65">
        <f>'[1]R_PTW NEW 2022vs2021'!F3</f>
        <v>3412</v>
      </c>
      <c r="G10" s="65">
        <f>'[1]R_PTW NEW 2022vs2021'!G3</f>
        <v>3241</v>
      </c>
      <c r="H10" s="65"/>
      <c r="I10" s="65"/>
      <c r="J10" s="65"/>
      <c r="K10" s="65"/>
      <c r="L10" s="65"/>
      <c r="M10" s="65"/>
      <c r="N10" s="65">
        <f>SUM(B10:M10)</f>
        <v>14488</v>
      </c>
      <c r="O10" s="14"/>
      <c r="R10" s="33"/>
    </row>
    <row r="11" spans="1:18" s="17" customFormat="1">
      <c r="A11" s="64" t="s">
        <v>137</v>
      </c>
      <c r="B11" s="130">
        <f>'[1]R_PTW USED 2022vs2021'!B3</f>
        <v>2855</v>
      </c>
      <c r="C11" s="130">
        <f>'[1]R_PTW USED 2022vs2021'!C3</f>
        <v>3810</v>
      </c>
      <c r="D11" s="130">
        <f>'[1]R_PTW USED 2022vs2021'!D3</f>
        <v>6696</v>
      </c>
      <c r="E11" s="130">
        <f>'[1]R_PTW USED 2022vs2021'!E3</f>
        <v>6795</v>
      </c>
      <c r="F11" s="130">
        <f>'[1]R_PTW USED 2022vs2021'!F3</f>
        <v>7438</v>
      </c>
      <c r="G11" s="130">
        <f>'[1]R_PTW USED 2022vs2021'!G3</f>
        <v>7071</v>
      </c>
      <c r="H11" s="130"/>
      <c r="I11" s="130"/>
      <c r="J11" s="130"/>
      <c r="K11" s="130"/>
      <c r="L11" s="130"/>
      <c r="M11" s="130"/>
      <c r="N11" s="130">
        <f>SUM(B11:M11)</f>
        <v>34665</v>
      </c>
      <c r="O11" s="16"/>
      <c r="R11" s="33"/>
    </row>
    <row r="12" spans="1:18" s="5" customFormat="1">
      <c r="A12" s="40" t="s">
        <v>138</v>
      </c>
      <c r="B12" s="41">
        <f>B10+B11</f>
        <v>3711</v>
      </c>
      <c r="C12" s="41">
        <f>C10+C11</f>
        <v>5086</v>
      </c>
      <c r="D12" s="41">
        <f>D10+D11</f>
        <v>9524</v>
      </c>
      <c r="E12" s="41">
        <f>E10+E11</f>
        <v>9670</v>
      </c>
      <c r="F12" s="41">
        <f t="shared" ref="F12:G12" si="1">F10+F11</f>
        <v>10850</v>
      </c>
      <c r="G12" s="41">
        <f t="shared" si="1"/>
        <v>10312</v>
      </c>
      <c r="H12" s="41"/>
      <c r="I12" s="41"/>
      <c r="J12" s="41"/>
      <c r="K12" s="41"/>
      <c r="L12" s="41"/>
      <c r="M12" s="41"/>
      <c r="N12" s="41">
        <f>SUM(B12:M12)</f>
        <v>49153</v>
      </c>
      <c r="O12" s="34"/>
      <c r="R12" s="35"/>
    </row>
    <row r="13" spans="1:18">
      <c r="A13" s="42" t="s">
        <v>18</v>
      </c>
      <c r="B13" s="288">
        <f>+B12/B8-1</f>
        <v>0.17772135829895275</v>
      </c>
      <c r="C13" s="288">
        <f>+C12/C8-1</f>
        <v>0.19642437073629737</v>
      </c>
      <c r="D13" s="288">
        <f>+D12/D8-1</f>
        <v>2.2436929683306461E-2</v>
      </c>
      <c r="E13" s="288">
        <f>+E12/E8-1</f>
        <v>-7.4818216609261357E-2</v>
      </c>
      <c r="F13" s="288">
        <f t="shared" ref="F13:G13" si="2">+F12/F8-1</f>
        <v>5.4626749611197623E-2</v>
      </c>
      <c r="G13" s="288">
        <f t="shared" si="2"/>
        <v>1.6862242382408077E-2</v>
      </c>
      <c r="H13" s="288"/>
      <c r="I13" s="288"/>
      <c r="J13" s="288"/>
      <c r="K13" s="288"/>
      <c r="L13" s="288"/>
      <c r="M13" s="288"/>
      <c r="N13" s="288">
        <f ca="1">+N12/SUM(OFFSET(B8,,,,COUNTA(B10:M10)))-1</f>
        <v>3.2669439892432539E-2</v>
      </c>
      <c r="P13" s="29"/>
      <c r="R13" s="33"/>
    </row>
    <row r="14" spans="1:18">
      <c r="A14" s="42" t="s">
        <v>19</v>
      </c>
      <c r="B14" s="288">
        <f t="shared" ref="B14:G15" si="3">+B10/B6-1</f>
        <v>1.0878048780487806</v>
      </c>
      <c r="C14" s="288">
        <f t="shared" si="3"/>
        <v>0.40838852097130252</v>
      </c>
      <c r="D14" s="288">
        <f t="shared" si="3"/>
        <v>0.27215474583895638</v>
      </c>
      <c r="E14" s="288">
        <f t="shared" si="3"/>
        <v>-3.1206657420249639E-3</v>
      </c>
      <c r="F14" s="288">
        <f t="shared" si="3"/>
        <v>0.15153560580492753</v>
      </c>
      <c r="G14" s="288">
        <f t="shared" si="3"/>
        <v>0.13799157303370779</v>
      </c>
      <c r="H14" s="288"/>
      <c r="I14" s="288"/>
      <c r="J14" s="288"/>
      <c r="K14" s="288"/>
      <c r="L14" s="288"/>
      <c r="M14" s="288"/>
      <c r="N14" s="288">
        <f ca="1">+N10/SUM(OFFSET(B6,,,,COUNTA(B10:M10)))-1</f>
        <v>0.18424064083701164</v>
      </c>
      <c r="R14" s="33"/>
    </row>
    <row r="15" spans="1:18">
      <c r="A15" s="42" t="s">
        <v>20</v>
      </c>
      <c r="B15" s="288">
        <f t="shared" si="3"/>
        <v>4.1590660342940566E-2</v>
      </c>
      <c r="C15" s="288">
        <f t="shared" si="3"/>
        <v>0.13901345291479816</v>
      </c>
      <c r="D15" s="288">
        <f t="shared" si="3"/>
        <v>-5.5837563451776595E-2</v>
      </c>
      <c r="E15" s="288">
        <f t="shared" si="3"/>
        <v>-0.10214059196617331</v>
      </c>
      <c r="F15" s="288">
        <f t="shared" si="3"/>
        <v>1.5426621160409493E-2</v>
      </c>
      <c r="G15" s="288">
        <f t="shared" si="3"/>
        <v>-3.0440148087206964E-2</v>
      </c>
      <c r="H15" s="288"/>
      <c r="I15" s="288"/>
      <c r="J15" s="288"/>
      <c r="K15" s="288"/>
      <c r="L15" s="288"/>
      <c r="M15" s="288"/>
      <c r="N15" s="288">
        <f ca="1">+N11/SUM(OFFSET(B7,,,,COUNTA(B10:M10)))-1</f>
        <v>-1.9765863590091581E-2</v>
      </c>
      <c r="R15" s="33"/>
    </row>
    <row r="16" spans="1:18">
      <c r="A16" s="42" t="s">
        <v>21</v>
      </c>
      <c r="B16" s="288">
        <f>+B10/B12</f>
        <v>0.23066558879008353</v>
      </c>
      <c r="C16" s="288">
        <f>+C10/C12</f>
        <v>0.25088478175383405</v>
      </c>
      <c r="D16" s="288">
        <f>+D10/D12</f>
        <v>0.29693406131877365</v>
      </c>
      <c r="E16" s="288">
        <f>+E10/E12</f>
        <v>0.29731127197518098</v>
      </c>
      <c r="F16" s="288">
        <f t="shared" ref="F16:G16" si="4">+F10/F12</f>
        <v>0.31447004608294932</v>
      </c>
      <c r="G16" s="288">
        <f t="shared" si="4"/>
        <v>0.31429402637703646</v>
      </c>
      <c r="H16" s="288"/>
      <c r="I16" s="288"/>
      <c r="J16" s="288"/>
      <c r="K16" s="288"/>
      <c r="L16" s="288"/>
      <c r="M16" s="288"/>
      <c r="N16" s="288">
        <f>+N10/N12</f>
        <v>0.29475311781579966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38" t="s">
        <v>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15"/>
      <c r="R18" s="33"/>
    </row>
    <row r="19" spans="1:18">
      <c r="A19" s="39"/>
      <c r="B19" s="128" t="s">
        <v>7</v>
      </c>
      <c r="C19" s="128" t="s">
        <v>8</v>
      </c>
      <c r="D19" s="129" t="s">
        <v>1</v>
      </c>
      <c r="E19" s="129" t="s">
        <v>9</v>
      </c>
      <c r="F19" s="129" t="s">
        <v>10</v>
      </c>
      <c r="G19" s="129" t="s">
        <v>11</v>
      </c>
      <c r="H19" s="129" t="s">
        <v>12</v>
      </c>
      <c r="I19" s="129" t="s">
        <v>13</v>
      </c>
      <c r="J19" s="129" t="s">
        <v>14</v>
      </c>
      <c r="K19" s="129" t="s">
        <v>15</v>
      </c>
      <c r="L19" s="129" t="s">
        <v>16</v>
      </c>
      <c r="M19" s="129" t="s">
        <v>17</v>
      </c>
      <c r="N19" s="129" t="s">
        <v>5</v>
      </c>
      <c r="O19" s="14"/>
      <c r="R19" s="33"/>
    </row>
    <row r="20" spans="1:18">
      <c r="A20" s="64" t="s">
        <v>89</v>
      </c>
      <c r="B20" s="235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  <c r="O20" s="14"/>
      <c r="R20" s="33"/>
    </row>
    <row r="21" spans="1:18">
      <c r="A21" s="130" t="s">
        <v>93</v>
      </c>
      <c r="B21" s="153">
        <f>'[1]R_PTW NEW 2022vs2021'!U4</f>
        <v>301</v>
      </c>
      <c r="C21" s="153">
        <f>'[1]R_PTW NEW 2022vs2021'!V4</f>
        <v>401</v>
      </c>
      <c r="D21" s="153">
        <f>'[1]R_PTW NEW 2022vs2021'!W4</f>
        <v>902</v>
      </c>
      <c r="E21" s="153">
        <f>'[1]R_PTW NEW 2022vs2021'!X4</f>
        <v>1140</v>
      </c>
      <c r="F21" s="153">
        <f>'[1]R_PTW NEW 2022vs2021'!Y4</f>
        <v>1457</v>
      </c>
      <c r="G21" s="153">
        <f>'[1]R_PTW NEW 2022vs2021'!Z4</f>
        <v>1691</v>
      </c>
      <c r="H21" s="153">
        <f>'[1]R_PTW NEW 2022vs2021'!AA4</f>
        <v>1693</v>
      </c>
      <c r="I21" s="153">
        <f>'[1]R_PTW NEW 2022vs2021'!AB4</f>
        <v>1475</v>
      </c>
      <c r="J21" s="153">
        <f>'[1]R_PTW NEW 2022vs2021'!AC4</f>
        <v>1097</v>
      </c>
      <c r="K21" s="153">
        <f>'[1]R_PTW NEW 2022vs2021'!AD4</f>
        <v>849</v>
      </c>
      <c r="L21" s="153">
        <f>'[1]R_PTW NEW 2022vs2021'!AE4</f>
        <v>671</v>
      </c>
      <c r="M21" s="153">
        <f>'[1]R_PTW NEW 2022vs2021'!AF4</f>
        <v>1033</v>
      </c>
      <c r="N21" s="130">
        <f>SUM(B21:M21)</f>
        <v>12710</v>
      </c>
      <c r="O21" s="14"/>
      <c r="R21" s="33"/>
    </row>
    <row r="22" spans="1:18">
      <c r="A22" s="64" t="s">
        <v>94</v>
      </c>
      <c r="B22" s="130">
        <f>'[1]R_PTW USED 2022vs2021'!U4</f>
        <v>490</v>
      </c>
      <c r="C22" s="130">
        <f>'[1]R_PTW USED 2022vs2021'!V4</f>
        <v>468</v>
      </c>
      <c r="D22" s="130">
        <f>'[1]R_PTW USED 2022vs2021'!W4</f>
        <v>882</v>
      </c>
      <c r="E22" s="130">
        <f>'[1]R_PTW USED 2022vs2021'!X4</f>
        <v>1052</v>
      </c>
      <c r="F22" s="130">
        <f>'[1]R_PTW USED 2022vs2021'!Y4</f>
        <v>1225</v>
      </c>
      <c r="G22" s="130">
        <f>'[1]R_PTW USED 2022vs2021'!Z4</f>
        <v>1197</v>
      </c>
      <c r="H22" s="130">
        <f>'[1]R_PTW USED 2022vs2021'!AA4</f>
        <v>1305</v>
      </c>
      <c r="I22" s="130">
        <f>'[1]R_PTW USED 2022vs2021'!AB4</f>
        <v>1140</v>
      </c>
      <c r="J22" s="130">
        <f>'[1]R_PTW USED 2022vs2021'!AC4</f>
        <v>870</v>
      </c>
      <c r="K22" s="130">
        <f>'[1]R_PTW USED 2022vs2021'!AD4</f>
        <v>626</v>
      </c>
      <c r="L22" s="130">
        <f>'[1]R_PTW USED 2022vs2021'!AE4</f>
        <v>539</v>
      </c>
      <c r="M22" s="130">
        <f>'[1]R_PTW USED 2022vs2021'!AF4</f>
        <v>520</v>
      </c>
      <c r="N22" s="130">
        <f>SUM(B22:M22)</f>
        <v>10314</v>
      </c>
      <c r="O22" s="14"/>
      <c r="R22" s="33"/>
    </row>
    <row r="23" spans="1:18">
      <c r="A23" s="40" t="s">
        <v>95</v>
      </c>
      <c r="B23" s="152">
        <f>B22+B21</f>
        <v>791</v>
      </c>
      <c r="C23" s="152">
        <f t="shared" ref="C23:M23" si="5">C22+C21</f>
        <v>869</v>
      </c>
      <c r="D23" s="152">
        <f t="shared" si="5"/>
        <v>1784</v>
      </c>
      <c r="E23" s="152">
        <f t="shared" si="5"/>
        <v>2192</v>
      </c>
      <c r="F23" s="152">
        <f t="shared" si="5"/>
        <v>2682</v>
      </c>
      <c r="G23" s="152">
        <f t="shared" si="5"/>
        <v>2888</v>
      </c>
      <c r="H23" s="152">
        <f t="shared" si="5"/>
        <v>2998</v>
      </c>
      <c r="I23" s="152">
        <f t="shared" si="5"/>
        <v>2615</v>
      </c>
      <c r="J23" s="152">
        <f t="shared" si="5"/>
        <v>1967</v>
      </c>
      <c r="K23" s="152">
        <f t="shared" si="5"/>
        <v>1475</v>
      </c>
      <c r="L23" s="152">
        <f t="shared" si="5"/>
        <v>1210</v>
      </c>
      <c r="M23" s="152">
        <f t="shared" si="5"/>
        <v>1553</v>
      </c>
      <c r="N23" s="152">
        <f>SUM(B23:M23)</f>
        <v>23024</v>
      </c>
      <c r="O23" s="14"/>
      <c r="R23" s="33"/>
    </row>
    <row r="24" spans="1:18">
      <c r="A24" s="64" t="s">
        <v>135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14"/>
      <c r="R24" s="33"/>
    </row>
    <row r="25" spans="1:18">
      <c r="A25" s="130" t="s">
        <v>139</v>
      </c>
      <c r="B25" s="65">
        <f>'[1]R_PTW NEW 2022vs2021'!B4</f>
        <v>355</v>
      </c>
      <c r="C25" s="65">
        <f>'[1]R_PTW NEW 2022vs2021'!C4</f>
        <v>496</v>
      </c>
      <c r="D25" s="65">
        <f>'[1]R_PTW NEW 2022vs2021'!D4</f>
        <v>1041</v>
      </c>
      <c r="E25" s="65">
        <f>'[1]R_PTW NEW 2022vs2021'!E4</f>
        <v>1207</v>
      </c>
      <c r="F25" s="65">
        <f>'[1]R_PTW NEW 2022vs2021'!F4</f>
        <v>1469</v>
      </c>
      <c r="G25" s="65">
        <f>'[1]R_PTW NEW 2022vs2021'!G4</f>
        <v>1513</v>
      </c>
      <c r="H25" s="65"/>
      <c r="I25" s="65"/>
      <c r="J25" s="65"/>
      <c r="K25" s="65"/>
      <c r="L25" s="65"/>
      <c r="M25" s="65"/>
      <c r="N25" s="65">
        <f>SUM(B25:M25)</f>
        <v>6081</v>
      </c>
      <c r="O25" s="14"/>
      <c r="R25" s="33"/>
    </row>
    <row r="26" spans="1:18" s="17" customFormat="1">
      <c r="A26" s="64" t="s">
        <v>140</v>
      </c>
      <c r="B26" s="130">
        <f>'[1]R_PTW USED 2022vs2021'!B4</f>
        <v>491</v>
      </c>
      <c r="C26" s="130">
        <f>'[1]R_PTW USED 2022vs2021'!C4</f>
        <v>640</v>
      </c>
      <c r="D26" s="130">
        <f>'[1]R_PTW USED 2022vs2021'!D4</f>
        <v>1199</v>
      </c>
      <c r="E26" s="130">
        <f>'[1]R_PTW USED 2022vs2021'!E4</f>
        <v>1168</v>
      </c>
      <c r="F26" s="130">
        <f>'[1]R_PTW USED 2022vs2021'!F4</f>
        <v>1356</v>
      </c>
      <c r="G26" s="130">
        <f>'[1]R_PTW USED 2022vs2021'!G4</f>
        <v>1429</v>
      </c>
      <c r="H26" s="130"/>
      <c r="I26" s="130"/>
      <c r="J26" s="130"/>
      <c r="K26" s="130"/>
      <c r="L26" s="130"/>
      <c r="M26" s="130"/>
      <c r="N26" s="130">
        <f>SUM(B26:M26)</f>
        <v>6283</v>
      </c>
      <c r="O26" s="16"/>
      <c r="R26" s="33"/>
    </row>
    <row r="27" spans="1:18" s="5" customFormat="1">
      <c r="A27" s="40" t="s">
        <v>141</v>
      </c>
      <c r="B27" s="41">
        <f>B26+B25</f>
        <v>846</v>
      </c>
      <c r="C27" s="41">
        <f>C26+C25</f>
        <v>1136</v>
      </c>
      <c r="D27" s="41">
        <f>D26+D25</f>
        <v>2240</v>
      </c>
      <c r="E27" s="41">
        <f>E26+E25</f>
        <v>2375</v>
      </c>
      <c r="F27" s="41">
        <f t="shared" ref="F27:G27" si="6">F26+F25</f>
        <v>2825</v>
      </c>
      <c r="G27" s="41">
        <f t="shared" si="6"/>
        <v>2942</v>
      </c>
      <c r="H27" s="41"/>
      <c r="I27" s="41"/>
      <c r="J27" s="41"/>
      <c r="K27" s="41"/>
      <c r="L27" s="41"/>
      <c r="M27" s="41"/>
      <c r="N27" s="41">
        <f>SUM(B27:M27)</f>
        <v>12364</v>
      </c>
      <c r="O27" s="34"/>
    </row>
    <row r="28" spans="1:18" s="5" customFormat="1">
      <c r="A28" s="42" t="s">
        <v>18</v>
      </c>
      <c r="B28" s="288">
        <f>+B27/B23-1</f>
        <v>6.9532237673830544E-2</v>
      </c>
      <c r="C28" s="288">
        <f>+C27/C23-1</f>
        <v>0.30724971231300335</v>
      </c>
      <c r="D28" s="288">
        <f>+D27/D23-1</f>
        <v>0.25560538116591935</v>
      </c>
      <c r="E28" s="288">
        <f>+E27/E23-1</f>
        <v>8.3485401459854058E-2</v>
      </c>
      <c r="F28" s="288">
        <f t="shared" ref="F28:G28" si="7">+F27/F23-1</f>
        <v>5.3318419090231162E-2</v>
      </c>
      <c r="G28" s="288">
        <f t="shared" si="7"/>
        <v>1.8698060941828354E-2</v>
      </c>
      <c r="H28" s="288"/>
      <c r="I28" s="288"/>
      <c r="J28" s="288"/>
      <c r="K28" s="288"/>
      <c r="L28" s="288"/>
      <c r="M28" s="288"/>
      <c r="N28" s="288">
        <f ca="1">+N27/SUM(OFFSET(B23,,,,COUNTA(B25:M25)))-1</f>
        <v>0.10333749776905221</v>
      </c>
      <c r="O28" s="34"/>
    </row>
    <row r="29" spans="1:18" s="5" customFormat="1">
      <c r="A29" s="42" t="s">
        <v>19</v>
      </c>
      <c r="B29" s="288">
        <f t="shared" ref="B29:G30" si="8">+B25/B21-1</f>
        <v>0.17940199335548179</v>
      </c>
      <c r="C29" s="288">
        <f t="shared" si="8"/>
        <v>0.23690773067331672</v>
      </c>
      <c r="D29" s="288">
        <f t="shared" si="8"/>
        <v>0.15410199556541015</v>
      </c>
      <c r="E29" s="288">
        <f t="shared" si="8"/>
        <v>5.8771929824561475E-2</v>
      </c>
      <c r="F29" s="288">
        <f t="shared" si="8"/>
        <v>8.2361015785861191E-3</v>
      </c>
      <c r="G29" s="288">
        <f t="shared" si="8"/>
        <v>-0.10526315789473684</v>
      </c>
      <c r="H29" s="288"/>
      <c r="I29" s="288"/>
      <c r="J29" s="288"/>
      <c r="K29" s="288"/>
      <c r="L29" s="288"/>
      <c r="M29" s="288"/>
      <c r="N29" s="288">
        <f ca="1">+N25/SUM(OFFSET(B21,,,,COUNTA(B25:M25)))-1</f>
        <v>3.2077393075356397E-2</v>
      </c>
      <c r="O29" s="34"/>
    </row>
    <row r="30" spans="1:18" s="5" customFormat="1">
      <c r="A30" s="42" t="s">
        <v>20</v>
      </c>
      <c r="B30" s="288">
        <f t="shared" si="8"/>
        <v>2.0408163265306367E-3</v>
      </c>
      <c r="C30" s="288">
        <f t="shared" si="8"/>
        <v>0.36752136752136755</v>
      </c>
      <c r="D30" s="288">
        <f t="shared" si="8"/>
        <v>0.35941043083900226</v>
      </c>
      <c r="E30" s="288">
        <f t="shared" si="8"/>
        <v>0.11026615969581743</v>
      </c>
      <c r="F30" s="288">
        <f t="shared" si="8"/>
        <v>0.10693877551020403</v>
      </c>
      <c r="G30" s="288">
        <f t="shared" si="8"/>
        <v>0.19381787802840433</v>
      </c>
      <c r="H30" s="288"/>
      <c r="I30" s="288"/>
      <c r="J30" s="288"/>
      <c r="K30" s="288"/>
      <c r="L30" s="288"/>
      <c r="M30" s="288"/>
      <c r="N30" s="288">
        <f ca="1">+N26/SUM(OFFSET(B22,,,,COUNTA(B25:M25)))-1</f>
        <v>0.18234851336093327</v>
      </c>
      <c r="O30" s="34"/>
    </row>
    <row r="31" spans="1:18">
      <c r="A31" s="42" t="s">
        <v>22</v>
      </c>
      <c r="B31" s="288">
        <f>+B25/B27</f>
        <v>0.41962174940898345</v>
      </c>
      <c r="C31" s="288">
        <f>+C25/C27</f>
        <v>0.43661971830985913</v>
      </c>
      <c r="D31" s="288">
        <f>+D25/D27</f>
        <v>0.46473214285714287</v>
      </c>
      <c r="E31" s="288">
        <f>+E25/E27</f>
        <v>0.50821052631578945</v>
      </c>
      <c r="F31" s="288">
        <f t="shared" ref="F31:G31" si="9">+F25/F27</f>
        <v>0.52</v>
      </c>
      <c r="G31" s="288">
        <f t="shared" si="9"/>
        <v>0.51427600271923857</v>
      </c>
      <c r="H31" s="288"/>
      <c r="I31" s="288"/>
      <c r="J31" s="288"/>
      <c r="K31" s="288"/>
      <c r="L31" s="288"/>
      <c r="M31" s="288"/>
      <c r="N31" s="288">
        <f>+N25/N27</f>
        <v>0.49183112261404077</v>
      </c>
    </row>
    <row r="34" spans="1:7" ht="30.75" customHeight="1">
      <c r="A34" s="223" t="s">
        <v>4</v>
      </c>
      <c r="B34" s="239" t="str">
        <f>'R_PTW USED 2022vs2021'!B9:C9</f>
        <v>JUNE</v>
      </c>
      <c r="C34" s="240"/>
      <c r="D34" s="227" t="s">
        <v>32</v>
      </c>
      <c r="E34" s="241" t="str">
        <f>'R_PTW 2022vs2021'!E9:F9</f>
        <v>JANUARY-JUNE</v>
      </c>
      <c r="F34" s="242"/>
      <c r="G34" s="227" t="s">
        <v>32</v>
      </c>
    </row>
    <row r="35" spans="1:7" ht="15.75" customHeight="1">
      <c r="A35" s="224"/>
      <c r="B35" s="45">
        <v>2022</v>
      </c>
      <c r="C35" s="45">
        <v>2021</v>
      </c>
      <c r="D35" s="228"/>
      <c r="E35" s="45">
        <v>2022</v>
      </c>
      <c r="F35" s="45">
        <v>2021</v>
      </c>
      <c r="G35" s="228"/>
    </row>
    <row r="36" spans="1:7" ht="15.75" customHeight="1">
      <c r="A36" s="67" t="s">
        <v>38</v>
      </c>
      <c r="B36" s="154">
        <f ca="1">OFFSET(A10,,COUNTA(B28:M28),,)</f>
        <v>3241</v>
      </c>
      <c r="C36" s="154">
        <f ca="1">OFFSET(A6,,COUNTA(B28:M28),,)</f>
        <v>2848</v>
      </c>
      <c r="D36" s="164">
        <f ca="1">+B36/C36-1</f>
        <v>0.13799157303370779</v>
      </c>
      <c r="E36" s="154">
        <f>N10</f>
        <v>14488</v>
      </c>
      <c r="F36" s="154">
        <f ca="1">SUM(OFFSET(B6,,,,COUNTA(B28:M28)))</f>
        <v>12234</v>
      </c>
      <c r="G36" s="164">
        <f ca="1">+E36/F36-1</f>
        <v>0.18424064083701164</v>
      </c>
    </row>
    <row r="37" spans="1:7" ht="15.75" customHeight="1">
      <c r="A37" s="67" t="s">
        <v>39</v>
      </c>
      <c r="B37" s="154">
        <f ca="1">OFFSET(A11,,COUNTA(B29:M29),,)</f>
        <v>7071</v>
      </c>
      <c r="C37" s="154">
        <f ca="1">OFFSET(A7,,COUNTA(B29:M29),,)</f>
        <v>7293</v>
      </c>
      <c r="D37" s="164">
        <f ca="1">+B37/C37-1</f>
        <v>-3.0440148087206964E-2</v>
      </c>
      <c r="E37" s="154">
        <f>N11</f>
        <v>34665</v>
      </c>
      <c r="F37" s="154">
        <f ca="1">SUM(OFFSET(B7,,,,COUNTA(B29:M29)))</f>
        <v>35364</v>
      </c>
      <c r="G37" s="164">
        <f ca="1">+E37/F37-1</f>
        <v>-1.9765863590091581E-2</v>
      </c>
    </row>
    <row r="38" spans="1:7" ht="15.75" customHeight="1">
      <c r="A38" s="95" t="s">
        <v>5</v>
      </c>
      <c r="B38" s="154">
        <f ca="1">SUM(B36:B37)</f>
        <v>10312</v>
      </c>
      <c r="C38" s="154">
        <f ca="1">SUM(C36:C37)</f>
        <v>10141</v>
      </c>
      <c r="D38" s="164">
        <f ca="1">+B38/C38-1</f>
        <v>1.6862242382408077E-2</v>
      </c>
      <c r="E38" s="154">
        <f>SUM(E36:E37)</f>
        <v>49153</v>
      </c>
      <c r="F38" s="154">
        <f ca="1">SUM(F36:F37)</f>
        <v>47598</v>
      </c>
      <c r="G38" s="164">
        <f ca="1">+E38/F38-1</f>
        <v>3.2669439892432539E-2</v>
      </c>
    </row>
    <row r="39" spans="1:7" ht="15.75" customHeight="1"/>
    <row r="40" spans="1:7" ht="15.75" customHeight="1"/>
    <row r="41" spans="1:7" ht="32.25" customHeight="1">
      <c r="A41" s="223" t="s">
        <v>3</v>
      </c>
      <c r="B41" s="239" t="str">
        <f>B34</f>
        <v>JUNE</v>
      </c>
      <c r="C41" s="240"/>
      <c r="D41" s="227" t="s">
        <v>32</v>
      </c>
      <c r="E41" s="241" t="str">
        <f>E34</f>
        <v>JANUARY-JUNE</v>
      </c>
      <c r="F41" s="242"/>
      <c r="G41" s="227" t="s">
        <v>32</v>
      </c>
    </row>
    <row r="42" spans="1:7" ht="15.75" customHeight="1">
      <c r="A42" s="224"/>
      <c r="B42" s="45">
        <v>2022</v>
      </c>
      <c r="C42" s="45">
        <v>2021</v>
      </c>
      <c r="D42" s="228"/>
      <c r="E42" s="45">
        <v>2022</v>
      </c>
      <c r="F42" s="45">
        <v>2021</v>
      </c>
      <c r="G42" s="228"/>
    </row>
    <row r="43" spans="1:7" ht="15.75" customHeight="1">
      <c r="A43" s="67" t="s">
        <v>38</v>
      </c>
      <c r="B43" s="154">
        <f ca="1">OFFSET(A25,,COUNTA(B28:M28),,)</f>
        <v>1513</v>
      </c>
      <c r="C43" s="154">
        <f ca="1">OFFSET(A21,,COUNTA(B28:M28),,)</f>
        <v>1691</v>
      </c>
      <c r="D43" s="164">
        <f ca="1">+B43/C43-1</f>
        <v>-0.10526315789473684</v>
      </c>
      <c r="E43" s="154">
        <f>N25</f>
        <v>6081</v>
      </c>
      <c r="F43" s="154">
        <f ca="1">SUM(OFFSET(B21,,,,COUNTA(B28:M28)))</f>
        <v>5892</v>
      </c>
      <c r="G43" s="164">
        <f ca="1">+E43/F43-1</f>
        <v>3.2077393075356397E-2</v>
      </c>
    </row>
    <row r="44" spans="1:7" ht="15.75" customHeight="1">
      <c r="A44" s="67" t="s">
        <v>39</v>
      </c>
      <c r="B44" s="154">
        <f ca="1">OFFSET(A26,,COUNTA(B29:M29),,)</f>
        <v>1429</v>
      </c>
      <c r="C44" s="154">
        <f ca="1">OFFSET(A22,,COUNTA(B29:M29),,)</f>
        <v>1197</v>
      </c>
      <c r="D44" s="164">
        <f ca="1">+B44/C44-1</f>
        <v>0.19381787802840433</v>
      </c>
      <c r="E44" s="154">
        <f>N26</f>
        <v>6283</v>
      </c>
      <c r="F44" s="154">
        <f ca="1">SUM(OFFSET(B22,,,,COUNTA(B29:M29)))</f>
        <v>5314</v>
      </c>
      <c r="G44" s="164">
        <f ca="1">+E44/F44-1</f>
        <v>0.18234851336093327</v>
      </c>
    </row>
    <row r="45" spans="1:7" ht="15.75" customHeight="1">
      <c r="A45" s="95" t="s">
        <v>5</v>
      </c>
      <c r="B45" s="154">
        <f ca="1">SUM(B43:B44)</f>
        <v>2942</v>
      </c>
      <c r="C45" s="154">
        <f ca="1">SUM(C43:C44)</f>
        <v>2888</v>
      </c>
      <c r="D45" s="164">
        <f ca="1">+B45/C45-1</f>
        <v>1.8698060941828354E-2</v>
      </c>
      <c r="E45" s="154">
        <f>SUM(E43:E44)</f>
        <v>12364</v>
      </c>
      <c r="F45" s="154">
        <f ca="1">SUM(F43:F44)</f>
        <v>11206</v>
      </c>
      <c r="G45" s="164">
        <f ca="1">+E45/F45-1</f>
        <v>0.10333749776905221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32" t="s">
        <v>42</v>
      </c>
      <c r="B52" s="232"/>
      <c r="C52" s="232"/>
      <c r="D52" s="232"/>
      <c r="E52" s="232"/>
      <c r="F52" s="232"/>
      <c r="G52" s="232"/>
      <c r="H52" s="232"/>
      <c r="I52" s="232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E41:F41"/>
    <mergeCell ref="G41:G42"/>
    <mergeCell ref="B9:N9"/>
    <mergeCell ref="A52:I52"/>
    <mergeCell ref="A2:N2"/>
    <mergeCell ref="B20:N20"/>
    <mergeCell ref="B24:N24"/>
    <mergeCell ref="A3:N3"/>
    <mergeCell ref="A18:N18"/>
    <mergeCell ref="A34:A35"/>
    <mergeCell ref="B34:C34"/>
    <mergeCell ref="D34:D35"/>
    <mergeCell ref="E34:F34"/>
    <mergeCell ref="G34:G35"/>
    <mergeCell ref="A41:A42"/>
    <mergeCell ref="B41:C41"/>
    <mergeCell ref="D41:D42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2022-07-04T16:03:03Z</dcterms:modified>
</cp:coreProperties>
</file>